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2"/>
  </bookViews>
  <sheets>
    <sheet name="Налаштування" sheetId="1" r:id="rId1"/>
    <sheet name="Титульна сторінка" sheetId="2" r:id="rId2"/>
    <sheet name="НП_БАК_4" sheetId="3" r:id="rId3"/>
    <sheet name="Аркуш1" sheetId="4" r:id="rId4"/>
    <sheet name="Довідники" sheetId="5" state="hidden" r:id="rId5"/>
  </sheets>
  <externalReferences>
    <externalReference r:id="rId8"/>
  </externalReferences>
  <definedNames>
    <definedName name="_xlfn.SINGLE" hidden="1">#NAME?</definedName>
    <definedName name="кафедри">'[1]Шифри кафедр'!$F$3:$F$24</definedName>
    <definedName name="_xlnm.Print_Area" localSheetId="0">'Налаштування'!$A$1:$C$30</definedName>
    <definedName name="_xlnm.Print_Area" localSheetId="2">'НП_БАК_4'!$A$1:$V$111</definedName>
    <definedName name="_xlnm.Print_Area" localSheetId="1">'Титульна сторінка'!$B$1:$BB$39</definedName>
  </definedNames>
  <calcPr fullCalcOnLoad="1"/>
</workbook>
</file>

<file path=xl/sharedStrings.xml><?xml version="1.0" encoding="utf-8"?>
<sst xmlns="http://schemas.openxmlformats.org/spreadsheetml/2006/main" count="654" uniqueCount="419">
  <si>
    <t>Всього</t>
  </si>
  <si>
    <t>Заліки</t>
  </si>
  <si>
    <t>Шифр за ОПП</t>
  </si>
  <si>
    <t>Кількість годин</t>
  </si>
  <si>
    <t>Загальний обсяг</t>
  </si>
  <si>
    <t>Аудиторних</t>
  </si>
  <si>
    <t>Кількість заліків</t>
  </si>
  <si>
    <t>Навчальна практика</t>
  </si>
  <si>
    <t>Виробнича практика</t>
  </si>
  <si>
    <t>Переддипломна практика</t>
  </si>
  <si>
    <t>Назва навчальної дисципліни</t>
  </si>
  <si>
    <t>Кількість кредитів ECTS</t>
  </si>
  <si>
    <t>Розподіл годин на семестр</t>
  </si>
  <si>
    <t>Екзамени</t>
  </si>
  <si>
    <t>Курсові</t>
  </si>
  <si>
    <t>Самостійна робота</t>
  </si>
  <si>
    <t>1 курс</t>
  </si>
  <si>
    <t>2 курс</t>
  </si>
  <si>
    <t>3 курс</t>
  </si>
  <si>
    <t>4 курс</t>
  </si>
  <si>
    <t>проекти</t>
  </si>
  <si>
    <t>роботи</t>
  </si>
  <si>
    <t>у тому числі</t>
  </si>
  <si>
    <t>Семестри</t>
  </si>
  <si>
    <t>лекції</t>
  </si>
  <si>
    <t>лабораторні</t>
  </si>
  <si>
    <t>практичні</t>
  </si>
  <si>
    <t>Іноземна мова</t>
  </si>
  <si>
    <t>Українська мова (за професійним спрямуванням)</t>
  </si>
  <si>
    <t>Філософія</t>
  </si>
  <si>
    <t>Політологія</t>
  </si>
  <si>
    <t>Всього:</t>
  </si>
  <si>
    <t>2 диф</t>
  </si>
  <si>
    <t>8 диф</t>
  </si>
  <si>
    <t>ЗАГАЛЬНА КІЛЬКІСТЬ:</t>
  </si>
  <si>
    <t>Кількість годин на тиждень</t>
  </si>
  <si>
    <t>Кількість екзаменів</t>
  </si>
  <si>
    <t>Кількість курсових проектів</t>
  </si>
  <si>
    <t>Кількість курсових робіт</t>
  </si>
  <si>
    <t>Студент має вибрати 51 кредит з врахуванням тижневого навантаження</t>
  </si>
  <si>
    <t>Практична підготовка</t>
  </si>
  <si>
    <t>1. ЦИКЛ ЗАГАЛЬНОЇ ПІДГОТОВКИ</t>
  </si>
  <si>
    <t>1.1. Нормативна частина</t>
  </si>
  <si>
    <t>1.2. Варіативна частина</t>
  </si>
  <si>
    <t>ВСЬОГО ЗА ЦИКЛОМ ЗАГАЛЬНОЇ ПІДГОТОВКИ:</t>
  </si>
  <si>
    <t>2. ЦИКЛ ПРОФЕСІЙНОЇ ПІДГОТОВКИ</t>
  </si>
  <si>
    <t>2.1. Нормативна частина</t>
  </si>
  <si>
    <t>2.2. Варіативна частина</t>
  </si>
  <si>
    <t>ВСЬОГО ЗА ЦИКЛОМ ПРОФЕСІЙНОЇ ПІДГОТОВКИ:</t>
  </si>
  <si>
    <t>Студент має вибрати 9 кредитів з врахуванням тижневого навантаження, допускається заміна на навчальні дисципліни інших спеціальностей</t>
  </si>
  <si>
    <t>Начальник навчально-методичного відділу</t>
  </si>
  <si>
    <t>Проректор з науково-педагогічної роботи</t>
  </si>
  <si>
    <t>Декан факультету</t>
  </si>
  <si>
    <t>Завідувач кафедри</t>
  </si>
  <si>
    <t>2/2*</t>
  </si>
  <si>
    <t>Н а в ч а л ь н и й   п л а 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</si>
  <si>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</si>
  <si>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</si>
  <si>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</si>
  <si>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</si>
  <si>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</si>
  <si>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</si>
  <si>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</si>
  <si>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</si>
  <si>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</si>
  <si>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</si>
  <si>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</si>
  <si>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</si>
  <si>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</si>
  <si>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</si>
  <si>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C</t>
  </si>
  <si>
    <t>К</t>
  </si>
  <si>
    <t>С</t>
  </si>
  <si>
    <t>П</t>
  </si>
  <si>
    <t>Д</t>
  </si>
  <si>
    <t>Умовні позначення:</t>
  </si>
  <si>
    <t>теоретичне навчання</t>
  </si>
  <si>
    <t>екзаменаційна сесія</t>
  </si>
  <si>
    <t>практика</t>
  </si>
  <si>
    <t>канікули</t>
  </si>
  <si>
    <t xml:space="preserve">                           ІІ. Зведені дані по бюджету часу (тижні)</t>
  </si>
  <si>
    <t>ІІІ. Практика</t>
  </si>
  <si>
    <t>Екзаменаційна сесія</t>
  </si>
  <si>
    <t>Практика</t>
  </si>
  <si>
    <t>Канікули</t>
  </si>
  <si>
    <t>Разом</t>
  </si>
  <si>
    <t>Назва практики</t>
  </si>
  <si>
    <t>Семестр</t>
  </si>
  <si>
    <t>Кредити</t>
  </si>
  <si>
    <t>Дисципліна №1</t>
  </si>
  <si>
    <t>Дисципліна №2</t>
  </si>
  <si>
    <t>Дисципліна №3</t>
  </si>
  <si>
    <t>Освітній ступінь:</t>
  </si>
  <si>
    <t>Форма навчання:</t>
  </si>
  <si>
    <t>Інженерія програмного забезпечення</t>
  </si>
  <si>
    <t>Інформаційні технології</t>
  </si>
  <si>
    <t>Кафедра:</t>
  </si>
  <si>
    <t>Тип освітньої програми:</t>
  </si>
  <si>
    <t>Галузь та спеціальність</t>
  </si>
  <si>
    <t>Освіта/Педагогіка</t>
  </si>
  <si>
    <t>Культура і мистецтво</t>
  </si>
  <si>
    <t>Гуманітарні науки</t>
  </si>
  <si>
    <t>Богослов’я</t>
  </si>
  <si>
    <t>Соціальні та поведінкові науки</t>
  </si>
  <si>
    <t>Журналістика</t>
  </si>
  <si>
    <t>Управління та адміністрування</t>
  </si>
  <si>
    <t>Право</t>
  </si>
  <si>
    <t>Біологія</t>
  </si>
  <si>
    <t>Природничі науки</t>
  </si>
  <si>
    <t>Математика та статистика</t>
  </si>
  <si>
    <t>Електрична інженерія</t>
  </si>
  <si>
    <t>Автоматизація та приладобудування</t>
  </si>
  <si>
    <t>Хімічна та біоінженерія</t>
  </si>
  <si>
    <t>Виробництво та технології</t>
  </si>
  <si>
    <t>Архітектура та будівництво</t>
  </si>
  <si>
    <t>Аграрні науки та продовольство</t>
  </si>
  <si>
    <t>Ветеринарна медицина</t>
  </si>
  <si>
    <t>Охорона здоров’я</t>
  </si>
  <si>
    <t>Соціальна робота</t>
  </si>
  <si>
    <t>Сфера обслуговування</t>
  </si>
  <si>
    <t>Воєнні науки, національна безпека, безпека державного кордону</t>
  </si>
  <si>
    <t>Цивільна безпека</t>
  </si>
  <si>
    <t>Транспорт</t>
  </si>
  <si>
    <t>Публічне управління та адміністрування</t>
  </si>
  <si>
    <t>Міжнародні відносини</t>
  </si>
  <si>
    <t>Електроніка та телекомунікації</t>
  </si>
  <si>
    <t>Механічна інженерія</t>
  </si>
  <si>
    <t>Освітні, педагогічні науки</t>
  </si>
  <si>
    <t>Дошкільна освіта</t>
  </si>
  <si>
    <t>Початкова освіта</t>
  </si>
  <si>
    <t>Середня освіта (за предметними спеціальностями)</t>
  </si>
  <si>
    <t>Професійна освіта (за спеціалізаціями)</t>
  </si>
  <si>
    <t>Спеціальна освіта</t>
  </si>
  <si>
    <t>Фізична культура і спорт</t>
  </si>
  <si>
    <t>Аудіовізуальне мистецтво та виробництво</t>
  </si>
  <si>
    <t>Дизайн</t>
  </si>
  <si>
    <t>Образотворче мистецтво, декоративне мистецтво, реставрація</t>
  </si>
  <si>
    <t>Хореографія</t>
  </si>
  <si>
    <t>Музичне мистецтво</t>
  </si>
  <si>
    <t>Сценічне мистецтво</t>
  </si>
  <si>
    <t>Музеєзнавство, пам’яткознавство</t>
  </si>
  <si>
    <t>Менеджмент соціокультурної діяльності</t>
  </si>
  <si>
    <t>Інформаційна, бібліотечна та архівна справа</t>
  </si>
  <si>
    <t>Релігієзнавство</t>
  </si>
  <si>
    <t>Історія та археологія</t>
  </si>
  <si>
    <t>Культурологія</t>
  </si>
  <si>
    <t>Філологія</t>
  </si>
  <si>
    <t>Економіка</t>
  </si>
  <si>
    <t>Психологія</t>
  </si>
  <si>
    <t>Соціологія</t>
  </si>
  <si>
    <t>Облік і оподаткування</t>
  </si>
  <si>
    <t>Фінанси, банківська справа та страхування</t>
  </si>
  <si>
    <t>Менеджмент</t>
  </si>
  <si>
    <t>Маркетинг</t>
  </si>
  <si>
    <t>Підприємництво, торгівля та біржова діяльність</t>
  </si>
  <si>
    <t>Екологія</t>
  </si>
  <si>
    <t>Хімія</t>
  </si>
  <si>
    <t>Фізика та астрономія</t>
  </si>
  <si>
    <t>Прикладна фізика та наноматеріали</t>
  </si>
  <si>
    <t>Географія</t>
  </si>
  <si>
    <t>Науки про Землю</t>
  </si>
  <si>
    <t>Математика</t>
  </si>
  <si>
    <t>Статистика</t>
  </si>
  <si>
    <t>Прикладна математика</t>
  </si>
  <si>
    <t>Комп’ютерні науки</t>
  </si>
  <si>
    <t>Комп’ютерна інженерія</t>
  </si>
  <si>
    <t>Системний аналіз</t>
  </si>
  <si>
    <t>Кібербезпека</t>
  </si>
  <si>
    <t>Інформаційні системи та технології</t>
  </si>
  <si>
    <t>Прикладна механіка</t>
  </si>
  <si>
    <t>Матеріалознавство</t>
  </si>
  <si>
    <t>Галузеве машинобудування</t>
  </si>
  <si>
    <t>Авіаційна та ракетно-космічна техніка</t>
  </si>
  <si>
    <t>Суднобудування</t>
  </si>
  <si>
    <t>Металургія</t>
  </si>
  <si>
    <t>Електроенергетика, електротехніка та електромеханіка</t>
  </si>
  <si>
    <t>Енергетичне машинобудування</t>
  </si>
  <si>
    <t>Атомна енергетика</t>
  </si>
  <si>
    <t>Теплоенергетика</t>
  </si>
  <si>
    <t>Гідроенергетика</t>
  </si>
  <si>
    <t>Автоматизація та комп’ютерно-інтегровані технології</t>
  </si>
  <si>
    <t>Метрологія та інформаційно-вимірювальна техніка</t>
  </si>
  <si>
    <t>Мікро- та наносистемна техніка</t>
  </si>
  <si>
    <t>Хімічні технології та інженерія</t>
  </si>
  <si>
    <t>Біотехнології та біоінженерія</t>
  </si>
  <si>
    <t>Біомедична інженерія</t>
  </si>
  <si>
    <t>Електроніка</t>
  </si>
  <si>
    <t>Телекомунікації та радіотехніка</t>
  </si>
  <si>
    <t>Авіоніка</t>
  </si>
  <si>
    <t>Харчові технології</t>
  </si>
  <si>
    <t>Технології легкої промисловості</t>
  </si>
  <si>
    <t>Технології захисту навколишнього середовища</t>
  </si>
  <si>
    <t>Гірництво</t>
  </si>
  <si>
    <t>Нафтогазова інженерія та технології</t>
  </si>
  <si>
    <t>Видавництво та поліграфія</t>
  </si>
  <si>
    <t>Деревообробні та меблеві технології</t>
  </si>
  <si>
    <t>Архітектура та містобудування</t>
  </si>
  <si>
    <t>Будівництво та цивільна інженерія</t>
  </si>
  <si>
    <t>Геодезія та землеустрій</t>
  </si>
  <si>
    <t>Гідротехнічне будівництво, водна інженерія та водні технології</t>
  </si>
  <si>
    <t>Агрономія</t>
  </si>
  <si>
    <t>Захист і карантин рослин</t>
  </si>
  <si>
    <t>Садівництво та виноградарство</t>
  </si>
  <si>
    <t>Технологія виробництва і переробки продукції тваринництва</t>
  </si>
  <si>
    <t>Лісове господарство</t>
  </si>
  <si>
    <t>Садово-паркове господарство</t>
  </si>
  <si>
    <t>Водні біоресурси та аквакультура</t>
  </si>
  <si>
    <t>Агроінженерія</t>
  </si>
  <si>
    <t>Ветеринарна гігієна, санітарія і експертиза</t>
  </si>
  <si>
    <t>Стоматологія</t>
  </si>
  <si>
    <t>Медицина</t>
  </si>
  <si>
    <t>Медсестринство</t>
  </si>
  <si>
    <t>Технології медичної діагностики та лікування</t>
  </si>
  <si>
    <t>Медична психологія</t>
  </si>
  <si>
    <t>Фармація, промислова фармація</t>
  </si>
  <si>
    <t>Фізична терапія, ерготерапія</t>
  </si>
  <si>
    <t>Педіатрія</t>
  </si>
  <si>
    <t>Громадське здоров’я</t>
  </si>
  <si>
    <t>Соціальне забезпечення</t>
  </si>
  <si>
    <t>Готельно-ресторанна справа</t>
  </si>
  <si>
    <t>Туризм</t>
  </si>
  <si>
    <t>Державна безпека</t>
  </si>
  <si>
    <t>Безпека державного кордону</t>
  </si>
  <si>
    <t>Військове управління (за видами збройних сил)</t>
  </si>
  <si>
    <t>Забезпечення військ (сил)</t>
  </si>
  <si>
    <t>Озброєння та військова техніка</t>
  </si>
  <si>
    <t>Національна безпека (за окремими сферами забезпечення і видами діяльності)</t>
  </si>
  <si>
    <t>Пожежна безпека</t>
  </si>
  <si>
    <t>Правоохоронна діяльність</t>
  </si>
  <si>
    <t>Річковий та морський транспорт</t>
  </si>
  <si>
    <t>Авіаційний транспорт</t>
  </si>
  <si>
    <t>Залізничний транспорт</t>
  </si>
  <si>
    <t>Автомобільний транспорт</t>
  </si>
  <si>
    <t>Транспортні технології (за видами)</t>
  </si>
  <si>
    <t>Міжнародні відносини, суспільні комунікації та регіональні студії</t>
  </si>
  <si>
    <t>Міжнародні економічні відносини</t>
  </si>
  <si>
    <t>Міжнародне право</t>
  </si>
  <si>
    <t>Освітньо-професійна</t>
  </si>
  <si>
    <t>Назва освітньої програми:</t>
  </si>
  <si>
    <t>Кваліфікація:</t>
  </si>
  <si>
    <t>Термін навчання:</t>
  </si>
  <si>
    <t>3 роки 10 місяців</t>
  </si>
  <si>
    <t>Навчання на базі:</t>
  </si>
  <si>
    <t>повної загальної середньої освіти</t>
  </si>
  <si>
    <t>Освітній ступінь та форма навчання</t>
  </si>
  <si>
    <t>Інформація про затвердження</t>
  </si>
  <si>
    <t>Протокол Вченої ради:</t>
  </si>
  <si>
    <t>Дата Вченої ради:</t>
  </si>
  <si>
    <t>Атестація здобувачів вищої освіти:</t>
  </si>
  <si>
    <t>Спеціалізація:</t>
  </si>
  <si>
    <t>−</t>
  </si>
  <si>
    <t>ІV. Кваліфікаційна атестація</t>
  </si>
  <si>
    <t>Форма
кваліфікаційної атестації випускників</t>
  </si>
  <si>
    <t>Виконання кваліфікаційної роботи та кваліфікаційна атестація</t>
  </si>
  <si>
    <t>підготовка кваліфікаційної роботи та кваліфікаційна атестація</t>
  </si>
  <si>
    <t>Теоретичне
навчання</t>
  </si>
  <si>
    <t>Погодження</t>
  </si>
  <si>
    <t>Факультет:</t>
  </si>
  <si>
    <t>Гарант освітньої програми</t>
  </si>
  <si>
    <t>Розподіл за семестрами</t>
  </si>
  <si>
    <t>Фізичне виховання*</t>
  </si>
  <si>
    <t>1,2,3,4,5,6,7</t>
  </si>
  <si>
    <t>ОК1</t>
  </si>
  <si>
    <t>ОК2</t>
  </si>
  <si>
    <t>ОК3</t>
  </si>
  <si>
    <t>ОК4</t>
  </si>
  <si>
    <t>ОК5</t>
  </si>
  <si>
    <t>ОК6</t>
  </si>
  <si>
    <t>ОК7</t>
  </si>
  <si>
    <t>ОК8</t>
  </si>
  <si>
    <t>ОК9</t>
  </si>
  <si>
    <t>ОК10</t>
  </si>
  <si>
    <t>ОК11</t>
  </si>
  <si>
    <t>Кваліфікаційна робота</t>
  </si>
  <si>
    <t>* - за рахунок вільного часу студента (секцій)</t>
  </si>
  <si>
    <t>_____________</t>
  </si>
  <si>
    <t>Для перевірки</t>
  </si>
  <si>
    <t>Підставте свої дані у клітинки зеленого кольору</t>
  </si>
  <si>
    <t>Галузь знань:</t>
  </si>
  <si>
    <t>Спеціальність:</t>
  </si>
  <si>
    <t>(зазначається для спеціальностей із затвердженими спеціалізаціями)</t>
  </si>
  <si>
    <t>ОК12</t>
  </si>
  <si>
    <t>ОК13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</si>
  <si>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</si>
  <si>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</si>
  <si>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</si>
  <si>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</si>
  <si>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</si>
  <si>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</si>
  <si>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</si>
  <si>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</si>
  <si>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</si>
  <si>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</si>
  <si>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</si>
  <si>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</si>
  <si>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</si>
  <si>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</si>
  <si>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ОК29</t>
  </si>
  <si>
    <t>ОК30</t>
  </si>
  <si>
    <t>ОК31</t>
  </si>
  <si>
    <t>ОК32</t>
  </si>
  <si>
    <t>ОК33</t>
  </si>
  <si>
    <t>ОК35</t>
  </si>
  <si>
    <t>ОК37</t>
  </si>
  <si>
    <t>ВК2.1</t>
  </si>
  <si>
    <t>ВК2.2</t>
  </si>
  <si>
    <t>ВК2.3</t>
  </si>
  <si>
    <t>ВК2.4</t>
  </si>
  <si>
    <t>ВК3.1</t>
  </si>
  <si>
    <t>ВК3.2</t>
  </si>
  <si>
    <t>ВК3.3</t>
  </si>
  <si>
    <t>ВК3.4</t>
  </si>
  <si>
    <t>ВК4.4</t>
  </si>
  <si>
    <t>ВК4.1</t>
  </si>
  <si>
    <t>ВК4.2</t>
  </si>
  <si>
    <t>ВК4.3</t>
  </si>
  <si>
    <t>ВК5.1</t>
  </si>
  <si>
    <t>ВК5.2</t>
  </si>
  <si>
    <t>ВК6.1</t>
  </si>
  <si>
    <t>ВК6.2</t>
  </si>
  <si>
    <t>ВК1.X</t>
  </si>
  <si>
    <t>Кількість тижнів в семестрі</t>
  </si>
  <si>
    <t>І. Графік освітнього процесу</t>
  </si>
  <si>
    <t>V. План освітнього процесу</t>
  </si>
  <si>
    <t>Андрій МОРОЗОВ</t>
  </si>
  <si>
    <t>Ірина ЦАРУК</t>
  </si>
  <si>
    <t>Ректор ______________________  Віктор ЄВДОКИМОВ</t>
  </si>
  <si>
    <t>ЗАТВЕРДЖЕНО</t>
  </si>
  <si>
    <t>Інше</t>
  </si>
  <si>
    <t>Форма</t>
  </si>
  <si>
    <t>МІНІСТЕРСТВО ОСВІТИ І НАУКИ УКРАЇНИ</t>
  </si>
  <si>
    <t>ДЕРЖАВНИЙ УНІВЕРСИТЕТ "ЖИТОМИРСЬКА ПОЛІТЕХНІКА"</t>
  </si>
  <si>
    <t>*Індекс структурного підрозділу відповідно до наказу ректора «Про індексацію структурних підрозділів Державного університету «Житомирська політехніка» (наприклад, 19.08).</t>
  </si>
  <si>
    <t>** Код спеціальності (наведено у постанові Кабінету Міністрів України від 29 квітня 2015 р. № 266 «Про затвердження переліку галузей знань і спеціальностей, за якими здійснюється підготовка здобувачів вищої освіти»).</t>
  </si>
  <si>
    <t>*** Освітній ступінь (молодший бакалавр – МБ, бакалавр – Б, магістр – М).</t>
  </si>
  <si>
    <t>**** Термін навчання (на базі пової загальної середньої освіти (3 роки і 10 місяців) - 4; на базі молодшого бакалавра (1 рік і 10 місяців) - 2 або (2 роки і 10 місяців) - 3).</t>
  </si>
  <si>
    <t>***** Форма навчання (денна – Д, заочна – З).</t>
  </si>
  <si>
    <t>ВІЗИ:</t>
  </si>
  <si>
    <t>Дати погодження</t>
  </si>
  <si>
    <t>бакалавр</t>
  </si>
  <si>
    <t>денна</t>
  </si>
  <si>
    <t>24</t>
  </si>
  <si>
    <t>242</t>
  </si>
  <si>
    <t>бакалавр з туризму</t>
  </si>
  <si>
    <t>Т та ГРС</t>
  </si>
  <si>
    <t>ФБСО</t>
  </si>
  <si>
    <t>Юлія ДАВИДЮК</t>
  </si>
  <si>
    <t>Галина ТАРАСЮК</t>
  </si>
  <si>
    <t>Виробнича практика Ч.1</t>
  </si>
  <si>
    <t>Виробнича практика Ч.2</t>
  </si>
  <si>
    <t>Господарське право/Корпоративне та підприємницьке право</t>
  </si>
  <si>
    <t>Логістика</t>
  </si>
  <si>
    <t>Друга іноземна мова</t>
  </si>
  <si>
    <t>Інформаційні системи та технології за фаховим спрямуванням</t>
  </si>
  <si>
    <t>4,6 диф</t>
  </si>
  <si>
    <t>Підприємництво в сфері послуг</t>
  </si>
  <si>
    <t>Офісний менеджмент</t>
  </si>
  <si>
    <t>Туристичний бізнес</t>
  </si>
  <si>
    <t>Оздоровче харчування</t>
  </si>
  <si>
    <t>Оцінка вартості підприємства</t>
  </si>
  <si>
    <t>Психологія впливу та протидії маніпуляціям</t>
  </si>
  <si>
    <t>Маркетингова географія</t>
  </si>
  <si>
    <t>Мерчандайзинг в готельно-ресторанному господарстві</t>
  </si>
  <si>
    <t>Бренд-менеджмент</t>
  </si>
  <si>
    <t>Проектний аналіз</t>
  </si>
  <si>
    <t>МІСЕ-туризм</t>
  </si>
  <si>
    <t>Світові кулінарні тренди</t>
  </si>
  <si>
    <t>ВК5.3</t>
  </si>
  <si>
    <t>ВК5.4</t>
  </si>
  <si>
    <t>ВК5.5</t>
  </si>
  <si>
    <t>ВК5.6</t>
  </si>
  <si>
    <t>ВК6.3</t>
  </si>
  <si>
    <t>ВК6.4</t>
  </si>
  <si>
    <t>ВК6.5</t>
  </si>
  <si>
    <t>Планування та контроль на підприємстві</t>
  </si>
  <si>
    <t>ВК6.6</t>
  </si>
  <si>
    <t>Бізнес-планування</t>
  </si>
  <si>
    <t>Розвиток комунікційних навичок</t>
  </si>
  <si>
    <t>Економіко-математичні методи і моделі в туризмі</t>
  </si>
  <si>
    <t>Економічна теорія</t>
  </si>
  <si>
    <t>Мікроекономіка</t>
  </si>
  <si>
    <t xml:space="preserve">Бухгалтерський облік </t>
  </si>
  <si>
    <t>Гігієна та фізіологія людини</t>
  </si>
  <si>
    <t>Економіка підприємства</t>
  </si>
  <si>
    <t>Історія розвитку туризму у світі та в Україні</t>
  </si>
  <si>
    <t>Туристичне краєзнавство</t>
  </si>
  <si>
    <t>Музеєзнавство</t>
  </si>
  <si>
    <t>Менеджмент в туризмі</t>
  </si>
  <si>
    <t>Географія туризму</t>
  </si>
  <si>
    <t>Туристичне країнознавство</t>
  </si>
  <si>
    <t>Туристська та рекреаційна картографія</t>
  </si>
  <si>
    <t>Туристичні ресурси України</t>
  </si>
  <si>
    <t>Туроператорська та турагентська діяльність</t>
  </si>
  <si>
    <t>Рекреалогія</t>
  </si>
  <si>
    <t>Організація туризму</t>
  </si>
  <si>
    <t>Спеціальні види туризму</t>
  </si>
  <si>
    <t>Готельний та рестаранний бізнес</t>
  </si>
  <si>
    <t>Організація екскурсійної діяльності</t>
  </si>
  <si>
    <t>Іноземна мова професійного спрямування</t>
  </si>
  <si>
    <t>2, 4</t>
  </si>
  <si>
    <t>Екологічний менеджмент</t>
  </si>
  <si>
    <t>Менеджмент якості в туризмі</t>
  </si>
  <si>
    <t>Державна політика та регулювання</t>
  </si>
  <si>
    <t>Сталий розвиток територій</t>
  </si>
  <si>
    <t>Основи наукових досліджень в туризмі</t>
  </si>
  <si>
    <t>Теорія і практика наукового пізнання</t>
  </si>
  <si>
    <t>Управління регіональним розвитком в туризмі</t>
  </si>
  <si>
    <t>Регіональна економіка</t>
  </si>
  <si>
    <t xml:space="preserve">Світовий туризм </t>
  </si>
  <si>
    <t>Міжнародний туризм</t>
  </si>
  <si>
    <t>Ф-19.10-04.02/242.00.1/Б/4/Д-2020</t>
  </si>
  <si>
    <t>Ольга МІЛІНЧУК</t>
  </si>
  <si>
    <t>31 cерпня 2020 р.</t>
  </si>
  <si>
    <t>1,2,3</t>
  </si>
  <si>
    <t>31. 08.2020р.</t>
  </si>
  <si>
    <t>Атестаційний екзамен</t>
  </si>
  <si>
    <t>ОК14</t>
  </si>
  <si>
    <t>ОК34</t>
  </si>
  <si>
    <t>ОК 36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</si>
</sst>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00"/>
  </numFmts>
  <fonts count="79">
    <font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u val="single"/>
      <sz val="12"/>
      <color indexed="12"/>
      <name val="Times New Roman Cyr"/>
      <family val="1"/>
    </font>
    <font>
      <u val="single"/>
      <sz val="12"/>
      <color indexed="36"/>
      <name val="Times New Roman Cyr"/>
      <family val="1"/>
    </font>
    <font>
      <sz val="12"/>
      <name val="Arial Narrow"/>
      <family val="2"/>
    </font>
    <font>
      <b/>
      <sz val="10"/>
      <name val="Times New Roman"/>
      <family val="1"/>
    </font>
    <font>
      <sz val="8"/>
      <name val="Segoe U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3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10"/>
      <name val="Arial Narrow"/>
      <family val="2"/>
    </font>
    <font>
      <sz val="12"/>
      <color indexed="9"/>
      <name val="Times New Roman Cyr"/>
      <family val="1"/>
    </font>
    <font>
      <b/>
      <sz val="14"/>
      <color indexed="8"/>
      <name val="Arial Narrow"/>
      <family val="2"/>
    </font>
    <font>
      <sz val="12"/>
      <color indexed="10"/>
      <name val="Times New Roman Cyr"/>
      <family val="1"/>
    </font>
    <font>
      <b/>
      <sz val="16"/>
      <color indexed="10"/>
      <name val="Arial Narrow"/>
      <family val="2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C00000"/>
      <name val="Arial Narrow"/>
      <family val="2"/>
    </font>
    <font>
      <sz val="12"/>
      <color theme="0"/>
      <name val="Times New Roman Cyr"/>
      <family val="1"/>
    </font>
    <font>
      <b/>
      <sz val="14"/>
      <color theme="1"/>
      <name val="Arial Narrow"/>
      <family val="2"/>
    </font>
    <font>
      <sz val="12"/>
      <color rgb="FFFF0000"/>
      <name val="Times New Roman Cyr"/>
      <family val="1"/>
    </font>
    <font>
      <b/>
      <sz val="16"/>
      <color rgb="FFC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1" applyNumberFormat="0" applyFill="0" applyBorder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2" applyNumberFormat="0" applyAlignment="0" applyProtection="0"/>
    <xf numFmtId="9" fontId="4" fillId="0" borderId="0" applyFont="0" applyFill="0" applyBorder="0" applyAlignment="0" applyProtection="0"/>
    <xf numFmtId="0" fontId="56" fillId="21" borderId="0" applyNumberFormat="0" applyBorder="0" applyAlignment="0" applyProtection="0"/>
    <xf numFmtId="0" fontId="5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2" applyNumberFormat="0" applyAlignment="0" applyProtection="0"/>
    <xf numFmtId="0" fontId="6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0" applyNumberFormat="0" applyBorder="0" applyAlignment="0" applyProtection="0"/>
    <xf numFmtId="0" fontId="0" fillId="32" borderId="9" applyNumberFormat="0" applyFont="0" applyAlignment="0" applyProtection="0"/>
    <xf numFmtId="0" fontId="67" fillId="30" borderId="10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</cellStyleXfs>
  <cellXfs count="695"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0" fillId="33" borderId="0" xfId="0" applyFont="1" applyFill="1" applyBorder="1" applyAlignment="1">
      <alignment horizontal="left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left" vertical="center"/>
    </xf>
    <xf numFmtId="0" fontId="70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71" fillId="0" borderId="0" xfId="0" applyFont="1" applyBorder="1" applyAlignment="1">
      <alignment horizontal="right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right" wrapText="1"/>
    </xf>
    <xf numFmtId="0" fontId="71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71" fillId="0" borderId="11" xfId="0" applyFont="1" applyBorder="1" applyAlignment="1">
      <alignment horizontal="right"/>
    </xf>
    <xf numFmtId="0" fontId="71" fillId="0" borderId="11" xfId="0" applyFont="1" applyBorder="1" applyAlignment="1">
      <alignment horizontal="right" wrapText="1"/>
    </xf>
    <xf numFmtId="0" fontId="73" fillId="0" borderId="0" xfId="0" applyFont="1" applyFill="1" applyBorder="1" applyAlignment="1">
      <alignment wrapText="1"/>
    </xf>
    <xf numFmtId="186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1" fillId="0" borderId="11" xfId="0" applyFont="1" applyBorder="1" applyAlignment="1">
      <alignment horizontal="right" vertical="center"/>
    </xf>
    <xf numFmtId="0" fontId="74" fillId="0" borderId="0" xfId="0" applyFont="1" applyFill="1" applyBorder="1" applyAlignment="1">
      <alignment horizontal="left" wrapText="1"/>
    </xf>
    <xf numFmtId="0" fontId="7" fillId="4" borderId="11" xfId="0" applyFont="1" applyFill="1" applyBorder="1" applyAlignment="1" applyProtection="1">
      <alignment/>
      <protection locked="0"/>
    </xf>
    <xf numFmtId="49" fontId="7" fillId="4" borderId="11" xfId="0" applyNumberFormat="1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1" fillId="4" borderId="11" xfId="0" applyFont="1" applyFill="1" applyBorder="1" applyAlignment="1" applyProtection="1">
      <alignment horizontal="left"/>
      <protection locked="0"/>
    </xf>
    <xf numFmtId="49" fontId="71" fillId="4" borderId="11" xfId="0" applyNumberFormat="1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0" fontId="11" fillId="4" borderId="16" xfId="0" applyNumberFormat="1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11" fillId="4" borderId="27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0" fontId="11" fillId="4" borderId="28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9" fontId="24" fillId="0" borderId="29" xfId="0" applyNumberFormat="1" applyFont="1" applyFill="1" applyBorder="1" applyAlignment="1" applyProtection="1">
      <alignment vertical="center"/>
      <protection/>
    </xf>
    <xf numFmtId="49" fontId="24" fillId="0" borderId="30" xfId="0" applyNumberFormat="1" applyFont="1" applyFill="1" applyBorder="1" applyAlignment="1" applyProtection="1">
      <alignment vertical="center"/>
      <protection/>
    </xf>
    <xf numFmtId="49" fontId="24" fillId="0" borderId="31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29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30" xfId="0" applyNumberFormat="1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 horizontal="left" vertical="top"/>
      <protection locked="0"/>
    </xf>
    <xf numFmtId="0" fontId="19" fillId="0" borderId="1" xfId="0" applyFont="1" applyAlignment="1">
      <alignment/>
    </xf>
    <xf numFmtId="0" fontId="11" fillId="0" borderId="1" xfId="0" applyFont="1" applyFill="1" applyAlignment="1" applyProtection="1">
      <alignment/>
      <protection locked="0"/>
    </xf>
    <xf numFmtId="0" fontId="19" fillId="0" borderId="1" xfId="0" applyFont="1" applyFill="1" applyAlignment="1" applyProtection="1">
      <alignment/>
      <protection locked="0"/>
    </xf>
    <xf numFmtId="0" fontId="11" fillId="0" borderId="32" xfId="0" applyFont="1" applyFill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" xfId="0" applyFont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7" fillId="34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Alignment="1">
      <alignment/>
    </xf>
    <xf numFmtId="0" fontId="19" fillId="0" borderId="1" xfId="0" applyFont="1" applyFill="1" applyAlignment="1">
      <alignment/>
    </xf>
    <xf numFmtId="0" fontId="11" fillId="0" borderId="33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2" fillId="0" borderId="1" xfId="0" applyFont="1" applyFill="1" applyAlignment="1" applyProtection="1">
      <alignment/>
      <protection locked="0"/>
    </xf>
    <xf numFmtId="0" fontId="11" fillId="0" borderId="39" xfId="0" applyFont="1" applyFill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9" fontId="11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/>
      <protection locked="0"/>
    </xf>
    <xf numFmtId="0" fontId="13" fillId="0" borderId="47" xfId="0" applyFont="1" applyFill="1" applyBorder="1" applyAlignment="1" applyProtection="1">
      <alignment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 applyProtection="1">
      <alignment vertical="center"/>
      <protection locked="0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11" fillId="0" borderId="51" xfId="0" applyFont="1" applyFill="1" applyBorder="1" applyAlignment="1" applyProtection="1">
      <alignment/>
      <protection locked="0"/>
    </xf>
    <xf numFmtId="0" fontId="8" fillId="0" borderId="52" xfId="0" applyFont="1" applyFill="1" applyBorder="1" applyAlignment="1" applyProtection="1">
      <alignment horizontal="center" vertical="center"/>
      <protection/>
    </xf>
    <xf numFmtId="9" fontId="11" fillId="0" borderId="37" xfId="34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vertical="center"/>
      <protection locked="0"/>
    </xf>
    <xf numFmtId="0" fontId="13" fillId="0" borderId="48" xfId="0" applyFont="1" applyFill="1" applyBorder="1" applyAlignment="1" applyProtection="1">
      <alignment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vertical="center"/>
      <protection/>
    </xf>
    <xf numFmtId="0" fontId="13" fillId="0" borderId="48" xfId="0" applyFont="1" applyFill="1" applyBorder="1" applyAlignment="1" applyProtection="1">
      <alignment vertical="center"/>
      <protection/>
    </xf>
    <xf numFmtId="0" fontId="13" fillId="0" borderId="54" xfId="0" applyFont="1" applyFill="1" applyBorder="1" applyAlignment="1" applyProtection="1">
      <alignment vertical="center"/>
      <protection/>
    </xf>
    <xf numFmtId="0" fontId="13" fillId="0" borderId="42" xfId="0" applyFont="1" applyFill="1" applyBorder="1" applyAlignment="1" applyProtection="1">
      <alignment vertical="center"/>
      <protection locked="0"/>
    </xf>
    <xf numFmtId="0" fontId="13" fillId="0" borderId="43" xfId="0" applyFont="1" applyFill="1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8" fillId="0" borderId="55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57" xfId="0" applyFont="1" applyFill="1" applyBorder="1" applyAlignment="1" applyProtection="1">
      <alignment horizontal="center" vertical="center" wrapText="1"/>
      <protection/>
    </xf>
    <xf numFmtId="9" fontId="11" fillId="0" borderId="19" xfId="34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1" xfId="0" applyFont="1" applyFill="1" applyAlignment="1" applyProtection="1">
      <alignment wrapText="1"/>
      <protection locked="0"/>
    </xf>
    <xf numFmtId="0" fontId="19" fillId="0" borderId="1" xfId="0" applyFont="1" applyFill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2" fillId="0" borderId="1" xfId="0" applyFont="1" applyFill="1" applyAlignment="1" applyProtection="1">
      <alignment wrapText="1"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40" xfId="0" applyFont="1" applyFill="1" applyBorder="1" applyAlignment="1" applyProtection="1">
      <alignment/>
      <protection locked="0"/>
    </xf>
    <xf numFmtId="0" fontId="11" fillId="0" borderId="41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 locked="0"/>
    </xf>
    <xf numFmtId="0" fontId="19" fillId="0" borderId="41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35" borderId="59" xfId="0" applyFont="1" applyFill="1" applyBorder="1" applyAlignment="1" applyProtection="1">
      <alignment horizontal="center" vertical="center"/>
      <protection/>
    </xf>
    <xf numFmtId="0" fontId="19" fillId="0" borderId="47" xfId="0" applyFont="1" applyFill="1" applyBorder="1" applyAlignment="1">
      <alignment/>
    </xf>
    <xf numFmtId="0" fontId="12" fillId="36" borderId="0" xfId="0" applyFont="1" applyFill="1" applyBorder="1" applyAlignment="1" applyProtection="1">
      <alignment wrapText="1"/>
      <protection locked="0"/>
    </xf>
    <xf numFmtId="0" fontId="13" fillId="36" borderId="0" xfId="0" applyFont="1" applyFill="1" applyBorder="1" applyAlignment="1" applyProtection="1">
      <alignment wrapText="1"/>
      <protection locked="0"/>
    </xf>
    <xf numFmtId="0" fontId="12" fillId="36" borderId="1" xfId="0" applyFont="1" applyFill="1" applyAlignment="1" applyProtection="1">
      <alignment wrapText="1"/>
      <protection locked="0"/>
    </xf>
    <xf numFmtId="0" fontId="19" fillId="36" borderId="0" xfId="0" applyFont="1" applyFill="1" applyBorder="1" applyAlignment="1">
      <alignment/>
    </xf>
    <xf numFmtId="0" fontId="19" fillId="36" borderId="1" xfId="0" applyFont="1" applyFill="1" applyAlignment="1">
      <alignment/>
    </xf>
    <xf numFmtId="0" fontId="11" fillId="35" borderId="0" xfId="0" applyFont="1" applyFill="1" applyBorder="1" applyAlignment="1" applyProtection="1">
      <alignment/>
      <protection locked="0"/>
    </xf>
    <xf numFmtId="0" fontId="11" fillId="35" borderId="1" xfId="0" applyFont="1" applyFill="1" applyAlignment="1" applyProtection="1">
      <alignment/>
      <protection locked="0"/>
    </xf>
    <xf numFmtId="0" fontId="19" fillId="35" borderId="1" xfId="0" applyFont="1" applyFill="1" applyAlignment="1" applyProtection="1">
      <alignment/>
      <protection locked="0"/>
    </xf>
    <xf numFmtId="0" fontId="12" fillId="0" borderId="60" xfId="0" applyFont="1" applyFill="1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11" fillId="37" borderId="59" xfId="0" applyFont="1" applyFill="1" applyBorder="1" applyAlignment="1" applyProtection="1">
      <alignment horizontal="center" vertical="center"/>
      <protection/>
    </xf>
    <xf numFmtId="0" fontId="19" fillId="37" borderId="0" xfId="0" applyFont="1" applyFill="1" applyBorder="1" applyAlignment="1">
      <alignment/>
    </xf>
    <xf numFmtId="0" fontId="19" fillId="37" borderId="1" xfId="0" applyFont="1" applyFill="1" applyAlignment="1">
      <alignment/>
    </xf>
    <xf numFmtId="0" fontId="19" fillId="9" borderId="0" xfId="0" applyFont="1" applyFill="1" applyBorder="1" applyAlignment="1">
      <alignment/>
    </xf>
    <xf numFmtId="0" fontId="19" fillId="9" borderId="1" xfId="0" applyFont="1" applyFill="1" applyAlignment="1">
      <alignment/>
    </xf>
    <xf numFmtId="0" fontId="24" fillId="35" borderId="0" xfId="0" applyFont="1" applyFill="1" applyBorder="1" applyAlignment="1" applyProtection="1">
      <alignment/>
      <protection locked="0"/>
    </xf>
    <xf numFmtId="0" fontId="24" fillId="35" borderId="1" xfId="0" applyFont="1" applyFill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/>
      <protection locked="0"/>
    </xf>
    <xf numFmtId="0" fontId="12" fillId="35" borderId="1" xfId="0" applyFont="1" applyFill="1" applyAlignment="1" applyProtection="1">
      <alignment/>
      <protection locked="0"/>
    </xf>
    <xf numFmtId="0" fontId="11" fillId="38" borderId="0" xfId="0" applyFont="1" applyFill="1" applyBorder="1" applyAlignment="1" applyProtection="1">
      <alignment/>
      <protection locked="0"/>
    </xf>
    <xf numFmtId="0" fontId="11" fillId="38" borderId="1" xfId="0" applyFont="1" applyFill="1" applyAlignment="1" applyProtection="1">
      <alignment/>
      <protection locked="0"/>
    </xf>
    <xf numFmtId="0" fontId="19" fillId="38" borderId="1" xfId="0" applyFont="1" applyFill="1" applyAlignment="1" applyProtection="1">
      <alignment/>
      <protection locked="0"/>
    </xf>
    <xf numFmtId="0" fontId="12" fillId="38" borderId="0" xfId="0" applyFont="1" applyFill="1" applyBorder="1" applyAlignment="1" applyProtection="1">
      <alignment/>
      <protection locked="0"/>
    </xf>
    <xf numFmtId="0" fontId="13" fillId="38" borderId="0" xfId="0" applyFont="1" applyFill="1" applyBorder="1" applyAlignment="1" applyProtection="1">
      <alignment/>
      <protection locked="0"/>
    </xf>
    <xf numFmtId="0" fontId="12" fillId="38" borderId="1" xfId="0" applyFont="1" applyFill="1" applyAlignment="1" applyProtection="1">
      <alignment/>
      <protection locked="0"/>
    </xf>
    <xf numFmtId="0" fontId="11" fillId="38" borderId="59" xfId="0" applyFont="1" applyFill="1" applyBorder="1" applyAlignment="1" applyProtection="1">
      <alignment horizontal="center" vertical="center"/>
      <protection/>
    </xf>
    <xf numFmtId="0" fontId="11" fillId="39" borderId="59" xfId="0" applyFont="1" applyFill="1" applyBorder="1" applyAlignment="1" applyProtection="1">
      <alignment horizontal="center" vertical="center"/>
      <protection/>
    </xf>
    <xf numFmtId="0" fontId="12" fillId="39" borderId="0" xfId="0" applyFont="1" applyFill="1" applyBorder="1" applyAlignment="1" applyProtection="1">
      <alignment/>
      <protection locked="0"/>
    </xf>
    <xf numFmtId="0" fontId="13" fillId="39" borderId="0" xfId="0" applyFont="1" applyFill="1" applyBorder="1" applyAlignment="1" applyProtection="1">
      <alignment/>
      <protection locked="0"/>
    </xf>
    <xf numFmtId="0" fontId="12" fillId="39" borderId="1" xfId="0" applyFont="1" applyFill="1" applyAlignment="1" applyProtection="1">
      <alignment/>
      <protection locked="0"/>
    </xf>
    <xf numFmtId="0" fontId="12" fillId="39" borderId="0" xfId="0" applyFont="1" applyFill="1" applyBorder="1" applyAlignment="1" applyProtection="1">
      <alignment wrapText="1"/>
      <protection locked="0"/>
    </xf>
    <xf numFmtId="0" fontId="13" fillId="39" borderId="0" xfId="0" applyFont="1" applyFill="1" applyBorder="1" applyAlignment="1" applyProtection="1">
      <alignment wrapText="1"/>
      <protection locked="0"/>
    </xf>
    <xf numFmtId="0" fontId="12" fillId="39" borderId="1" xfId="0" applyFont="1" applyFill="1" applyAlignment="1" applyProtection="1">
      <alignment wrapText="1"/>
      <protection locked="0"/>
    </xf>
    <xf numFmtId="0" fontId="11" fillId="40" borderId="59" xfId="0" applyFont="1" applyFill="1" applyBorder="1" applyAlignment="1" applyProtection="1">
      <alignment horizontal="center" vertical="center"/>
      <protection/>
    </xf>
    <xf numFmtId="0" fontId="12" fillId="40" borderId="0" xfId="0" applyFont="1" applyFill="1" applyBorder="1" applyAlignment="1" applyProtection="1">
      <alignment/>
      <protection locked="0"/>
    </xf>
    <xf numFmtId="0" fontId="13" fillId="40" borderId="0" xfId="0" applyFont="1" applyFill="1" applyBorder="1" applyAlignment="1" applyProtection="1">
      <alignment/>
      <protection locked="0"/>
    </xf>
    <xf numFmtId="0" fontId="12" fillId="40" borderId="1" xfId="0" applyFont="1" applyFill="1" applyAlignment="1" applyProtection="1">
      <alignment/>
      <protection locked="0"/>
    </xf>
    <xf numFmtId="0" fontId="12" fillId="40" borderId="0" xfId="0" applyFont="1" applyFill="1" applyBorder="1" applyAlignment="1" applyProtection="1">
      <alignment wrapText="1"/>
      <protection locked="0"/>
    </xf>
    <xf numFmtId="0" fontId="13" fillId="40" borderId="0" xfId="0" applyFont="1" applyFill="1" applyBorder="1" applyAlignment="1" applyProtection="1">
      <alignment wrapText="1"/>
      <protection locked="0"/>
    </xf>
    <xf numFmtId="0" fontId="12" fillId="40" borderId="1" xfId="0" applyFont="1" applyFill="1" applyAlignment="1" applyProtection="1">
      <alignment wrapText="1"/>
      <protection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41" borderId="0" xfId="0" applyFont="1" applyFill="1" applyBorder="1" applyAlignment="1" applyProtection="1">
      <alignment/>
      <protection locked="0"/>
    </xf>
    <xf numFmtId="0" fontId="11" fillId="41" borderId="1" xfId="0" applyFont="1" applyFill="1" applyAlignment="1" applyProtection="1">
      <alignment/>
      <protection locked="0"/>
    </xf>
    <xf numFmtId="0" fontId="19" fillId="41" borderId="1" xfId="0" applyFont="1" applyFill="1" applyAlignment="1" applyProtection="1">
      <alignment/>
      <protection locked="0"/>
    </xf>
    <xf numFmtId="0" fontId="12" fillId="41" borderId="0" xfId="0" applyFont="1" applyFill="1" applyBorder="1" applyAlignment="1" applyProtection="1">
      <alignment/>
      <protection locked="0"/>
    </xf>
    <xf numFmtId="0" fontId="13" fillId="41" borderId="0" xfId="0" applyFont="1" applyFill="1" applyBorder="1" applyAlignment="1" applyProtection="1">
      <alignment/>
      <protection locked="0"/>
    </xf>
    <xf numFmtId="0" fontId="12" fillId="41" borderId="1" xfId="0" applyFont="1" applyFill="1" applyAlignment="1" applyProtection="1">
      <alignment/>
      <protection locked="0"/>
    </xf>
    <xf numFmtId="0" fontId="11" fillId="41" borderId="17" xfId="0" applyFont="1" applyFill="1" applyBorder="1" applyAlignment="1" applyProtection="1">
      <alignment horizontal="center" vertical="center"/>
      <protection/>
    </xf>
    <xf numFmtId="0" fontId="12" fillId="42" borderId="0" xfId="0" applyFont="1" applyFill="1" applyBorder="1" applyAlignment="1" applyProtection="1">
      <alignment wrapText="1"/>
      <protection locked="0"/>
    </xf>
    <xf numFmtId="0" fontId="13" fillId="42" borderId="0" xfId="0" applyFont="1" applyFill="1" applyBorder="1" applyAlignment="1" applyProtection="1">
      <alignment wrapText="1"/>
      <protection locked="0"/>
    </xf>
    <xf numFmtId="0" fontId="12" fillId="42" borderId="1" xfId="0" applyFont="1" applyFill="1" applyAlignment="1" applyProtection="1">
      <alignment wrapText="1"/>
      <protection locked="0"/>
    </xf>
    <xf numFmtId="0" fontId="11" fillId="42" borderId="5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 applyProtection="1">
      <alignment/>
      <protection locked="0"/>
    </xf>
    <xf numFmtId="0" fontId="13" fillId="37" borderId="0" xfId="0" applyFont="1" applyFill="1" applyBorder="1" applyAlignment="1" applyProtection="1">
      <alignment/>
      <protection locked="0"/>
    </xf>
    <xf numFmtId="0" fontId="12" fillId="37" borderId="1" xfId="0" applyFont="1" applyFill="1" applyAlignment="1" applyProtection="1">
      <alignment/>
      <protection locked="0"/>
    </xf>
    <xf numFmtId="0" fontId="12" fillId="37" borderId="0" xfId="0" applyFont="1" applyFill="1" applyBorder="1" applyAlignment="1" applyProtection="1">
      <alignment wrapText="1"/>
      <protection locked="0"/>
    </xf>
    <xf numFmtId="0" fontId="13" fillId="37" borderId="0" xfId="0" applyFont="1" applyFill="1" applyBorder="1" applyAlignment="1" applyProtection="1">
      <alignment wrapText="1"/>
      <protection locked="0"/>
    </xf>
    <xf numFmtId="0" fontId="12" fillId="37" borderId="1" xfId="0" applyFont="1" applyFill="1" applyAlignment="1" applyProtection="1">
      <alignment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 locked="0"/>
    </xf>
    <xf numFmtId="0" fontId="8" fillId="0" borderId="5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56" xfId="0" applyFont="1" applyFill="1" applyBorder="1" applyAlignment="1" applyProtection="1">
      <alignment horizontal="center" vertical="center"/>
      <protection locked="0"/>
    </xf>
    <xf numFmtId="1" fontId="26" fillId="0" borderId="56" xfId="0" applyNumberFormat="1" applyFont="1" applyFill="1" applyBorder="1" applyAlignment="1" applyProtection="1">
      <alignment horizontal="center" vertical="center"/>
      <protection locked="0"/>
    </xf>
    <xf numFmtId="1" fontId="26" fillId="0" borderId="17" xfId="0" applyNumberFormat="1" applyFont="1" applyFill="1" applyBorder="1" applyAlignment="1" applyProtection="1">
      <alignment horizontal="center" vertical="center"/>
      <protection/>
    </xf>
    <xf numFmtId="1" fontId="26" fillId="0" borderId="18" xfId="0" applyNumberFormat="1" applyFont="1" applyFill="1" applyBorder="1" applyAlignment="1" applyProtection="1">
      <alignment horizontal="center" vertical="center"/>
      <protection locked="0"/>
    </xf>
    <xf numFmtId="1" fontId="26" fillId="0" borderId="18" xfId="0" applyNumberFormat="1" applyFont="1" applyFill="1" applyBorder="1" applyAlignment="1" applyProtection="1">
      <alignment horizontal="center" vertical="center"/>
      <protection/>
    </xf>
    <xf numFmtId="9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63" xfId="0" applyFont="1" applyFill="1" applyBorder="1" applyAlignment="1" applyProtection="1">
      <alignment horizontal="center" vertical="center"/>
      <protection locked="0"/>
    </xf>
    <xf numFmtId="0" fontId="26" fillId="0" borderId="62" xfId="0" applyFont="1" applyFill="1" applyBorder="1" applyAlignment="1" applyProtection="1">
      <alignment horizontal="center" vertical="center"/>
      <protection locked="0"/>
    </xf>
    <xf numFmtId="1" fontId="26" fillId="0" borderId="62" xfId="0" applyNumberFormat="1" applyFont="1" applyFill="1" applyBorder="1" applyAlignment="1" applyProtection="1">
      <alignment horizontal="center" vertical="center"/>
      <protection locked="0"/>
    </xf>
    <xf numFmtId="1" fontId="26" fillId="0" borderId="59" xfId="0" applyNumberFormat="1" applyFont="1" applyFill="1" applyBorder="1" applyAlignment="1" applyProtection="1">
      <alignment horizontal="center" vertical="center"/>
      <protection locked="0"/>
    </xf>
    <xf numFmtId="1" fontId="26" fillId="0" borderId="11" xfId="0" applyNumberFormat="1" applyFont="1" applyFill="1" applyBorder="1" applyAlignment="1" applyProtection="1">
      <alignment horizontal="center" vertical="center"/>
      <protection locked="0"/>
    </xf>
    <xf numFmtId="9" fontId="26" fillId="0" borderId="63" xfId="0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1" fontId="26" fillId="0" borderId="11" xfId="0" applyNumberFormat="1" applyFont="1" applyFill="1" applyBorder="1" applyAlignment="1" applyProtection="1">
      <alignment horizontal="center" vertical="center"/>
      <protection/>
    </xf>
    <xf numFmtId="9" fontId="26" fillId="0" borderId="63" xfId="0" applyNumberFormat="1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vertical="center"/>
      <protection locked="0"/>
    </xf>
    <xf numFmtId="0" fontId="12" fillId="0" borderId="59" xfId="0" applyFont="1" applyFill="1" applyBorder="1" applyAlignment="1" applyProtection="1">
      <alignment/>
      <protection locked="0"/>
    </xf>
    <xf numFmtId="0" fontId="12" fillId="0" borderId="63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26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0" fontId="12" fillId="0" borderId="29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0" fontId="12" fillId="0" borderId="63" xfId="0" applyFont="1" applyFill="1" applyBorder="1" applyAlignment="1" applyProtection="1">
      <alignment horizont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64" xfId="0" applyFont="1" applyFill="1" applyBorder="1" applyAlignment="1" applyProtection="1">
      <alignment horizontal="center" vertical="center"/>
      <protection locked="0"/>
    </xf>
    <xf numFmtId="1" fontId="26" fillId="0" borderId="64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/>
    </xf>
    <xf numFmtId="9" fontId="26" fillId="0" borderId="28" xfId="0" applyNumberFormat="1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65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 quotePrefix="1">
      <alignment horizontal="center" vertical="center"/>
      <protection/>
    </xf>
    <xf numFmtId="9" fontId="12" fillId="0" borderId="57" xfId="34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9" fontId="12" fillId="0" borderId="63" xfId="34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9" fontId="12" fillId="0" borderId="29" xfId="34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67" xfId="0" applyFont="1" applyFill="1" applyBorder="1" applyAlignment="1" applyProtection="1">
      <alignment horizontal="center" vertical="center"/>
      <protection/>
    </xf>
    <xf numFmtId="9" fontId="12" fillId="0" borderId="15" xfId="34" applyFont="1" applyFill="1" applyBorder="1" applyAlignment="1" applyProtection="1">
      <alignment horizontal="center" vertical="center"/>
      <protection/>
    </xf>
    <xf numFmtId="0" fontId="13" fillId="0" borderId="68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9" fontId="12" fillId="0" borderId="19" xfId="34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vertical="center"/>
      <protection locked="0"/>
    </xf>
    <xf numFmtId="0" fontId="13" fillId="0" borderId="69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vertical="center"/>
      <protection/>
    </xf>
    <xf numFmtId="0" fontId="13" fillId="0" borderId="69" xfId="0" applyFont="1" applyFill="1" applyBorder="1" applyAlignment="1" applyProtection="1">
      <alignment vertical="center"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2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2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2" fontId="12" fillId="0" borderId="63" xfId="0" applyNumberFormat="1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/>
    </xf>
    <xf numFmtId="0" fontId="12" fillId="0" borderId="72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2" fontId="12" fillId="0" borderId="74" xfId="0" applyNumberFormat="1" applyFont="1" applyFill="1" applyBorder="1" applyAlignment="1" applyProtection="1">
      <alignment horizontal="center" vertical="center"/>
      <protection/>
    </xf>
    <xf numFmtId="0" fontId="12" fillId="0" borderId="74" xfId="0" applyFont="1" applyFill="1" applyBorder="1" applyAlignment="1" applyProtection="1">
      <alignment horizontal="center" vertical="center"/>
      <protection/>
    </xf>
    <xf numFmtId="0" fontId="12" fillId="0" borderId="75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9" fontId="12" fillId="0" borderId="37" xfId="34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9" fontId="12" fillId="0" borderId="19" xfId="34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9" fontId="12" fillId="0" borderId="63" xfId="34" applyFont="1" applyFill="1" applyBorder="1" applyAlignment="1" applyProtection="1">
      <alignment horizontal="center" vertical="center" wrapText="1"/>
      <protection/>
    </xf>
    <xf numFmtId="0" fontId="12" fillId="0" borderId="6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42" borderId="0" xfId="0" applyFont="1" applyFill="1" applyBorder="1" applyAlignment="1" applyProtection="1">
      <alignment/>
      <protection locked="0"/>
    </xf>
    <xf numFmtId="0" fontId="12" fillId="42" borderId="1" xfId="0" applyFont="1" applyFill="1" applyAlignment="1" applyProtection="1">
      <alignment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9" fontId="12" fillId="0" borderId="28" xfId="34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9" fontId="12" fillId="0" borderId="23" xfId="34" applyFont="1" applyFill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wrapText="1"/>
      <protection locked="0"/>
    </xf>
    <xf numFmtId="0" fontId="12" fillId="0" borderId="22" xfId="0" applyFont="1" applyFill="1" applyBorder="1" applyAlignment="1" applyProtection="1">
      <alignment wrapText="1"/>
      <protection locked="0"/>
    </xf>
    <xf numFmtId="0" fontId="12" fillId="0" borderId="27" xfId="0" applyFont="1" applyFill="1" applyBorder="1" applyAlignment="1" applyProtection="1">
      <alignment wrapText="1"/>
      <protection locked="0"/>
    </xf>
    <xf numFmtId="0" fontId="12" fillId="0" borderId="76" xfId="0" applyFont="1" applyFill="1" applyBorder="1" applyAlignment="1" applyProtection="1">
      <alignment horizontal="center" vertical="center" wrapText="1"/>
      <protection locked="0"/>
    </xf>
    <xf numFmtId="0" fontId="12" fillId="0" borderId="77" xfId="0" applyFont="1" applyFill="1" applyBorder="1" applyAlignment="1" applyProtection="1">
      <alignment horizontal="center" vertical="center" wrapText="1"/>
      <protection locked="0"/>
    </xf>
    <xf numFmtId="0" fontId="12" fillId="0" borderId="78" xfId="0" applyFont="1" applyFill="1" applyBorder="1" applyAlignment="1" applyProtection="1">
      <alignment horizontal="center" vertical="center" wrapText="1"/>
      <protection locked="0"/>
    </xf>
    <xf numFmtId="0" fontId="12" fillId="0" borderId="77" xfId="0" applyFont="1" applyFill="1" applyBorder="1" applyAlignment="1" applyProtection="1">
      <alignment horizontal="center" vertical="center" wrapText="1"/>
      <protection/>
    </xf>
    <xf numFmtId="0" fontId="12" fillId="0" borderId="79" xfId="0" applyFont="1" applyFill="1" applyBorder="1" applyAlignment="1" applyProtection="1">
      <alignment horizontal="center" vertical="center" wrapText="1"/>
      <protection/>
    </xf>
    <xf numFmtId="9" fontId="12" fillId="0" borderId="78" xfId="34" applyFont="1" applyFill="1" applyBorder="1" applyAlignment="1" applyProtection="1">
      <alignment horizontal="center" vertical="center" wrapText="1"/>
      <protection/>
    </xf>
    <xf numFmtId="0" fontId="12" fillId="0" borderId="80" xfId="0" applyFont="1" applyFill="1" applyBorder="1" applyAlignment="1" applyProtection="1">
      <alignment horizontal="center" vertical="center" wrapText="1"/>
      <protection/>
    </xf>
    <xf numFmtId="0" fontId="12" fillId="0" borderId="78" xfId="0" applyFont="1" applyFill="1" applyBorder="1" applyAlignment="1" applyProtection="1">
      <alignment horizontal="center" vertical="center" wrapText="1"/>
      <protection/>
    </xf>
    <xf numFmtId="0" fontId="12" fillId="0" borderId="81" xfId="0" applyFont="1" applyFill="1" applyBorder="1" applyAlignment="1" applyProtection="1">
      <alignment horizontal="center" vertical="center" wrapText="1"/>
      <protection/>
    </xf>
    <xf numFmtId="9" fontId="12" fillId="0" borderId="29" xfId="34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/>
    </xf>
    <xf numFmtId="9" fontId="8" fillId="0" borderId="52" xfId="34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68" xfId="0" applyFont="1" applyFill="1" applyBorder="1" applyAlignment="1" applyProtection="1">
      <alignment horizontal="center" vertical="center"/>
      <protection locked="0"/>
    </xf>
    <xf numFmtId="9" fontId="8" fillId="0" borderId="61" xfId="34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1" fontId="13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67" xfId="0" applyNumberFormat="1" applyFont="1" applyFill="1" applyBorder="1" applyAlignment="1" applyProtection="1">
      <alignment horizontal="center" vertical="center"/>
      <protection/>
    </xf>
    <xf numFmtId="9" fontId="13" fillId="0" borderId="15" xfId="34" applyFont="1" applyFill="1" applyBorder="1" applyAlignment="1" applyProtection="1">
      <alignment horizontal="center" vertical="center"/>
      <protection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1" fontId="13" fillId="0" borderId="36" xfId="0" applyNumberFormat="1" applyFont="1" applyFill="1" applyBorder="1" applyAlignment="1" applyProtection="1">
      <alignment horizontal="center" vertical="center"/>
      <protection/>
    </xf>
    <xf numFmtId="1" fontId="13" fillId="0" borderId="39" xfId="0" applyNumberFormat="1" applyFont="1" applyFill="1" applyBorder="1" applyAlignment="1" applyProtection="1">
      <alignment horizontal="center" vertical="center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 applyProtection="1">
      <alignment vertical="center"/>
      <protection locked="0"/>
    </xf>
    <xf numFmtId="0" fontId="13" fillId="0" borderId="46" xfId="0" applyFont="1" applyFill="1" applyBorder="1" applyAlignment="1" applyProtection="1">
      <alignment vertical="center"/>
      <protection locked="0"/>
    </xf>
    <xf numFmtId="0" fontId="13" fillId="0" borderId="46" xfId="0" applyFont="1" applyFill="1" applyBorder="1" applyAlignment="1" applyProtection="1">
      <alignment vertical="center" wrapText="1"/>
      <protection locked="0"/>
    </xf>
    <xf numFmtId="0" fontId="13" fillId="0" borderId="35" xfId="0" applyFont="1" applyFill="1" applyBorder="1" applyAlignment="1" applyProtection="1">
      <alignment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 locked="0"/>
    </xf>
    <xf numFmtId="0" fontId="13" fillId="0" borderId="57" xfId="0" applyFont="1" applyFill="1" applyBorder="1" applyAlignment="1" applyProtection="1">
      <alignment vertical="center" wrapText="1"/>
      <protection locked="0"/>
    </xf>
    <xf numFmtId="0" fontId="13" fillId="0" borderId="56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/>
      <protection locked="0"/>
    </xf>
    <xf numFmtId="0" fontId="13" fillId="0" borderId="84" xfId="0" applyFont="1" applyFill="1" applyBorder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vertical="center"/>
      <protection locked="0"/>
    </xf>
    <xf numFmtId="0" fontId="13" fillId="0" borderId="86" xfId="0" applyFont="1" applyFill="1" applyBorder="1" applyAlignment="1" applyProtection="1">
      <alignment vertical="center"/>
      <protection/>
    </xf>
    <xf numFmtId="0" fontId="13" fillId="0" borderId="83" xfId="0" applyFont="1" applyFill="1" applyBorder="1" applyAlignment="1" applyProtection="1">
      <alignment horizontal="center" vertical="center"/>
      <protection/>
    </xf>
    <xf numFmtId="0" fontId="13" fillId="0" borderId="87" xfId="0" applyFont="1" applyFill="1" applyBorder="1" applyAlignment="1" applyProtection="1">
      <alignment horizontal="center" vertical="center"/>
      <protection/>
    </xf>
    <xf numFmtId="0" fontId="13" fillId="0" borderId="88" xfId="0" applyFont="1" applyFill="1" applyBorder="1" applyAlignment="1" applyProtection="1">
      <alignment horizontal="center" vertical="center"/>
      <protection/>
    </xf>
    <xf numFmtId="0" fontId="13" fillId="0" borderId="84" xfId="0" applyFont="1" applyFill="1" applyBorder="1" applyAlignment="1" applyProtection="1">
      <alignment horizontal="center" vertical="center"/>
      <protection/>
    </xf>
    <xf numFmtId="0" fontId="12" fillId="34" borderId="62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2" fillId="34" borderId="63" xfId="0" applyFont="1" applyFill="1" applyBorder="1" applyAlignment="1" applyProtection="1">
      <alignment horizontal="center" vertical="center"/>
      <protection locked="0"/>
    </xf>
    <xf numFmtId="0" fontId="12" fillId="34" borderId="59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9" fontId="12" fillId="34" borderId="63" xfId="34" applyFont="1" applyFill="1" applyBorder="1" applyAlignment="1" applyProtection="1">
      <alignment horizontal="center" vertical="center"/>
      <protection/>
    </xf>
    <xf numFmtId="0" fontId="12" fillId="34" borderId="63" xfId="0" applyFont="1" applyFill="1" applyBorder="1" applyAlignment="1" applyProtection="1">
      <alignment horizontal="center" vertical="center"/>
      <protection/>
    </xf>
    <xf numFmtId="0" fontId="12" fillId="34" borderId="71" xfId="0" applyFont="1" applyFill="1" applyBorder="1" applyAlignment="1" applyProtection="1">
      <alignment horizontal="center" vertical="center"/>
      <protection locked="0"/>
    </xf>
    <xf numFmtId="0" fontId="12" fillId="34" borderId="72" xfId="0" applyFont="1" applyFill="1" applyBorder="1" applyAlignment="1" applyProtection="1">
      <alignment horizontal="center" vertical="center"/>
      <protection locked="0"/>
    </xf>
    <xf numFmtId="0" fontId="12" fillId="34" borderId="73" xfId="0" applyFont="1" applyFill="1" applyBorder="1" applyAlignment="1" applyProtection="1">
      <alignment horizontal="center" vertical="center"/>
      <protection locked="0"/>
    </xf>
    <xf numFmtId="0" fontId="12" fillId="34" borderId="71" xfId="0" applyFont="1" applyFill="1" applyBorder="1" applyAlignment="1" applyProtection="1">
      <alignment horizontal="center" vertical="center"/>
      <protection/>
    </xf>
    <xf numFmtId="0" fontId="12" fillId="34" borderId="72" xfId="0" applyFont="1" applyFill="1" applyBorder="1" applyAlignment="1" applyProtection="1">
      <alignment horizontal="center" vertical="center"/>
      <protection/>
    </xf>
    <xf numFmtId="0" fontId="12" fillId="34" borderId="73" xfId="0" applyFont="1" applyFill="1" applyBorder="1" applyAlignment="1" applyProtection="1">
      <alignment horizontal="center" vertical="center"/>
      <protection/>
    </xf>
    <xf numFmtId="2" fontId="12" fillId="34" borderId="74" xfId="0" applyNumberFormat="1" applyFont="1" applyFill="1" applyBorder="1" applyAlignment="1" applyProtection="1">
      <alignment horizontal="center" vertical="center"/>
      <protection/>
    </xf>
    <xf numFmtId="0" fontId="12" fillId="34" borderId="74" xfId="0" applyFont="1" applyFill="1" applyBorder="1" applyAlignment="1" applyProtection="1">
      <alignment horizontal="center" vertical="center"/>
      <protection/>
    </xf>
    <xf numFmtId="0" fontId="12" fillId="34" borderId="75" xfId="0" applyFont="1" applyFill="1" applyBorder="1" applyAlignment="1" applyProtection="1">
      <alignment horizontal="center" vertical="center"/>
      <protection/>
    </xf>
    <xf numFmtId="0" fontId="5" fillId="0" borderId="32" xfId="36" applyFill="1" applyBorder="1" applyAlignment="1" applyProtection="1">
      <alignment vertical="center" wrapText="1"/>
      <protection locked="0"/>
    </xf>
    <xf numFmtId="0" fontId="5" fillId="0" borderId="31" xfId="36" applyFill="1" applyBorder="1" applyAlignment="1" applyProtection="1">
      <alignment vertical="center" wrapText="1"/>
      <protection locked="0"/>
    </xf>
    <xf numFmtId="0" fontId="5" fillId="0" borderId="47" xfId="36" applyFill="1" applyBorder="1" applyAlignment="1" applyProtection="1">
      <alignment horizontal="center"/>
      <protection/>
    </xf>
    <xf numFmtId="0" fontId="5" fillId="0" borderId="66" xfId="36" applyFill="1" applyBorder="1" applyAlignment="1" applyProtection="1">
      <alignment vertical="center" wrapText="1"/>
      <protection locked="0"/>
    </xf>
    <xf numFmtId="0" fontId="5" fillId="0" borderId="75" xfId="36" applyFill="1" applyBorder="1" applyAlignment="1" applyProtection="1">
      <alignment vertical="center" wrapText="1"/>
      <protection locked="0"/>
    </xf>
    <xf numFmtId="0" fontId="5" fillId="34" borderId="31" xfId="36" applyFill="1" applyBorder="1" applyAlignment="1" applyProtection="1">
      <alignment vertical="center" wrapText="1"/>
      <protection locked="0"/>
    </xf>
    <xf numFmtId="0" fontId="5" fillId="0" borderId="18" xfId="36" applyFill="1" applyBorder="1" applyAlignment="1" applyProtection="1">
      <alignment vertical="center" wrapText="1"/>
      <protection locked="0"/>
    </xf>
    <xf numFmtId="0" fontId="5" fillId="0" borderId="22" xfId="36" applyFill="1" applyBorder="1" applyAlignment="1" applyProtection="1">
      <alignment vertical="center" wrapText="1"/>
      <protection locked="0"/>
    </xf>
    <xf numFmtId="0" fontId="5" fillId="0" borderId="11" xfId="36" applyFill="1" applyBorder="1" applyAlignment="1" applyProtection="1">
      <alignment vertical="center" wrapText="1"/>
      <protection locked="0"/>
    </xf>
    <xf numFmtId="0" fontId="5" fillId="0" borderId="26" xfId="36" applyFill="1" applyBorder="1" applyAlignment="1" applyProtection="1">
      <alignment vertical="center" wrapText="1"/>
      <protection locked="0"/>
    </xf>
    <xf numFmtId="0" fontId="5" fillId="34" borderId="72" xfId="36" applyFill="1" applyBorder="1" applyAlignment="1" applyProtection="1">
      <alignment vertical="center" wrapText="1"/>
      <protection locked="0"/>
    </xf>
    <xf numFmtId="0" fontId="76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center" vertical="center"/>
    </xf>
    <xf numFmtId="49" fontId="24" fillId="0" borderId="29" xfId="0" applyNumberFormat="1" applyFont="1" applyFill="1" applyBorder="1" applyAlignment="1" applyProtection="1">
      <alignment horizontal="center" vertical="center"/>
      <protection/>
    </xf>
    <xf numFmtId="49" fontId="24" fillId="0" borderId="30" xfId="0" applyNumberFormat="1" applyFont="1" applyFill="1" applyBorder="1" applyAlignment="1" applyProtection="1">
      <alignment horizontal="center" vertical="center"/>
      <protection/>
    </xf>
    <xf numFmtId="49" fontId="24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1" fillId="4" borderId="40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41" xfId="0" applyFont="1" applyFill="1" applyBorder="1" applyAlignment="1" applyProtection="1">
      <alignment horizontal="center" vertical="center" wrapText="1"/>
      <protection locked="0"/>
    </xf>
    <xf numFmtId="0" fontId="19" fillId="4" borderId="58" xfId="0" applyFont="1" applyFill="1" applyBorder="1" applyAlignment="1" applyProtection="1">
      <alignment horizontal="center" vertical="center" wrapText="1"/>
      <protection locked="0"/>
    </xf>
    <xf numFmtId="0" fontId="19" fillId="4" borderId="69" xfId="0" applyFont="1" applyFill="1" applyBorder="1" applyAlignment="1" applyProtection="1">
      <alignment horizontal="center" vertical="center" wrapText="1"/>
      <protection locked="0"/>
    </xf>
    <xf numFmtId="0" fontId="19" fillId="4" borderId="82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9" fillId="4" borderId="81" xfId="0" applyFont="1" applyFill="1" applyBorder="1" applyAlignment="1" applyProtection="1">
      <alignment horizontal="center" vertical="center"/>
      <protection locked="0"/>
    </xf>
    <xf numFmtId="0" fontId="19" fillId="4" borderId="69" xfId="0" applyFont="1" applyFill="1" applyBorder="1" applyAlignment="1" applyProtection="1">
      <alignment horizontal="center" vertical="center"/>
      <protection locked="0"/>
    </xf>
    <xf numFmtId="0" fontId="19" fillId="4" borderId="68" xfId="0" applyFont="1" applyFill="1" applyBorder="1" applyAlignment="1" applyProtection="1">
      <alignment horizontal="center" vertical="center"/>
      <protection locked="0"/>
    </xf>
    <xf numFmtId="0" fontId="11" fillId="4" borderId="79" xfId="0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 applyProtection="1">
      <alignment horizontal="center" vertical="center"/>
      <protection locked="0"/>
    </xf>
    <xf numFmtId="0" fontId="19" fillId="4" borderId="61" xfId="0" applyFont="1" applyFill="1" applyBorder="1" applyAlignment="1" applyProtection="1">
      <alignment horizontal="center" vertical="center"/>
      <protection locked="0"/>
    </xf>
    <xf numFmtId="0" fontId="19" fillId="4" borderId="82" xfId="0" applyFont="1" applyFill="1" applyBorder="1" applyAlignment="1" applyProtection="1">
      <alignment horizontal="center" vertical="center"/>
      <protection locked="0"/>
    </xf>
    <xf numFmtId="0" fontId="11" fillId="0" borderId="89" xfId="0" applyFont="1" applyFill="1" applyBorder="1" applyAlignment="1" applyProtection="1">
      <alignment horizontal="center" vertical="center" textRotation="90"/>
      <protection/>
    </xf>
    <xf numFmtId="0" fontId="11" fillId="0" borderId="14" xfId="0" applyFont="1" applyFill="1" applyBorder="1" applyAlignment="1" applyProtection="1">
      <alignment horizontal="center" vertical="center" textRotation="90"/>
      <protection/>
    </xf>
    <xf numFmtId="0" fontId="11" fillId="0" borderId="15" xfId="0" applyFont="1" applyFill="1" applyBorder="1" applyAlignment="1" applyProtection="1">
      <alignment horizontal="center" vertical="center" textRotation="90"/>
      <protection/>
    </xf>
    <xf numFmtId="0" fontId="11" fillId="0" borderId="36" xfId="0" applyFont="1" applyFill="1" applyBorder="1" applyAlignment="1" applyProtection="1">
      <alignment horizontal="center" vertical="center" textRotation="90"/>
      <protection/>
    </xf>
    <xf numFmtId="0" fontId="11" fillId="0" borderId="35" xfId="0" applyFont="1" applyFill="1" applyBorder="1" applyAlignment="1" applyProtection="1">
      <alignment horizontal="center" vertical="center" textRotation="90"/>
      <protection/>
    </xf>
    <xf numFmtId="0" fontId="11" fillId="4" borderId="39" xfId="0" applyFont="1" applyFill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 applyProtection="1">
      <alignment horizontal="center" vertical="center"/>
      <protection locked="0"/>
    </xf>
    <xf numFmtId="0" fontId="11" fillId="4" borderId="37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4" borderId="33" xfId="0" applyFont="1" applyFill="1" applyBorder="1" applyAlignment="1" applyProtection="1">
      <alignment horizontal="center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alignment horizontal="center" vertical="center"/>
      <protection locked="0"/>
    </xf>
    <xf numFmtId="0" fontId="11" fillId="4" borderId="38" xfId="0" applyFont="1" applyFill="1" applyBorder="1" applyAlignment="1" applyProtection="1">
      <alignment horizontal="center" vertical="center"/>
      <protection locked="0"/>
    </xf>
    <xf numFmtId="0" fontId="19" fillId="4" borderId="46" xfId="0" applyFont="1" applyFill="1" applyBorder="1" applyAlignment="1" applyProtection="1">
      <alignment horizontal="center" vertical="center"/>
      <protection locked="0"/>
    </xf>
    <xf numFmtId="0" fontId="11" fillId="4" borderId="65" xfId="0" applyFont="1" applyFill="1" applyBorder="1" applyAlignment="1" applyProtection="1">
      <alignment horizontal="center" vertical="center"/>
      <protection locked="0"/>
    </xf>
    <xf numFmtId="0" fontId="11" fillId="4" borderId="66" xfId="0" applyFont="1" applyFill="1" applyBorder="1" applyAlignment="1" applyProtection="1">
      <alignment horizontal="center" vertical="center"/>
      <protection locked="0"/>
    </xf>
    <xf numFmtId="0" fontId="11" fillId="4" borderId="55" xfId="0" applyFont="1" applyFill="1" applyBorder="1" applyAlignment="1" applyProtection="1">
      <alignment horizontal="center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0" fontId="19" fillId="4" borderId="90" xfId="0" applyFont="1" applyFill="1" applyBorder="1" applyAlignment="1" applyProtection="1">
      <alignment horizontal="center" vertical="center" wrapText="1"/>
      <protection locked="0"/>
    </xf>
    <xf numFmtId="0" fontId="19" fillId="4" borderId="40" xfId="0" applyFont="1" applyFill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3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57" xfId="0" applyFont="1" applyFill="1" applyBorder="1" applyAlignment="1" applyProtection="1">
      <alignment horizontal="center" vertical="center"/>
      <protection locked="0"/>
    </xf>
    <xf numFmtId="0" fontId="11" fillId="4" borderId="48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9" fillId="4" borderId="89" xfId="0" applyFont="1" applyFill="1" applyBorder="1" applyAlignment="1" applyProtection="1">
      <alignment horizontal="center" vertical="center"/>
      <protection locked="0"/>
    </xf>
    <xf numFmtId="0" fontId="11" fillId="4" borderId="67" xfId="0" applyFont="1" applyFill="1" applyBorder="1" applyAlignment="1" applyProtection="1">
      <alignment horizontal="center" vertical="center"/>
      <protection locked="0"/>
    </xf>
    <xf numFmtId="0" fontId="19" fillId="4" borderId="90" xfId="0" applyFont="1" applyFill="1" applyBorder="1" applyAlignment="1" applyProtection="1">
      <alignment horizontal="center" vertical="center"/>
      <protection locked="0"/>
    </xf>
    <xf numFmtId="0" fontId="11" fillId="4" borderId="91" xfId="0" applyFont="1" applyFill="1" applyBorder="1" applyAlignment="1" applyProtection="1">
      <alignment horizontal="center" vertical="center"/>
      <protection locked="0"/>
    </xf>
    <xf numFmtId="0" fontId="11" fillId="4" borderId="24" xfId="0" applyNumberFormat="1" applyFont="1" applyFill="1" applyBorder="1" applyAlignment="1" applyProtection="1">
      <alignment horizontal="center" vertical="center"/>
      <protection locked="0"/>
    </xf>
    <xf numFmtId="0" fontId="11" fillId="4" borderId="49" xfId="0" applyNumberFormat="1" applyFont="1" applyFill="1" applyBorder="1" applyAlignment="1" applyProtection="1">
      <alignment horizontal="center" vertical="center"/>
      <protection locked="0"/>
    </xf>
    <xf numFmtId="0" fontId="11" fillId="4" borderId="50" xfId="0" applyNumberFormat="1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11" fillId="4" borderId="30" xfId="0" applyNumberFormat="1" applyFont="1" applyFill="1" applyBorder="1" applyAlignment="1" applyProtection="1">
      <alignment horizontal="center" vertical="center"/>
      <protection locked="0"/>
    </xf>
    <xf numFmtId="0" fontId="11" fillId="4" borderId="91" xfId="0" applyNumberFormat="1" applyFont="1" applyFill="1" applyBorder="1" applyAlignment="1" applyProtection="1">
      <alignment horizontal="center" vertical="center"/>
      <protection locked="0"/>
    </xf>
    <xf numFmtId="0" fontId="11" fillId="4" borderId="53" xfId="0" applyFont="1" applyFill="1" applyBorder="1" applyAlignment="1" applyProtection="1">
      <alignment horizontal="center" vertical="center"/>
      <protection locked="0"/>
    </xf>
    <xf numFmtId="0" fontId="11" fillId="4" borderId="54" xfId="0" applyFont="1" applyFill="1" applyBorder="1" applyAlignment="1" applyProtection="1">
      <alignment horizontal="center" vertical="center"/>
      <protection locked="0"/>
    </xf>
    <xf numFmtId="0" fontId="11" fillId="4" borderId="53" xfId="0" applyNumberFormat="1" applyFont="1" applyFill="1" applyBorder="1" applyAlignment="1" applyProtection="1">
      <alignment horizontal="center" vertical="center"/>
      <protection locked="0"/>
    </xf>
    <xf numFmtId="0" fontId="11" fillId="4" borderId="48" xfId="0" applyNumberFormat="1" applyFont="1" applyFill="1" applyBorder="1" applyAlignment="1" applyProtection="1">
      <alignment horizontal="center" vertical="center"/>
      <protection locked="0"/>
    </xf>
    <xf numFmtId="0" fontId="11" fillId="4" borderId="54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Font="1" applyFill="1" applyBorder="1" applyAlignment="1" applyProtection="1">
      <alignment horizontal="center" vertical="center" textRotation="90" wrapText="1"/>
      <protection/>
    </xf>
    <xf numFmtId="0" fontId="11" fillId="0" borderId="12" xfId="0" applyFont="1" applyFill="1" applyBorder="1" applyAlignment="1" applyProtection="1">
      <alignment horizontal="center" vertical="center" textRotation="90" wrapText="1"/>
      <protection/>
    </xf>
    <xf numFmtId="0" fontId="11" fillId="0" borderId="14" xfId="0" applyFont="1" applyFill="1" applyBorder="1" applyAlignment="1" applyProtection="1">
      <alignment horizontal="center" vertical="center" textRotation="90" wrapText="1"/>
      <protection/>
    </xf>
    <xf numFmtId="0" fontId="11" fillId="0" borderId="36" xfId="0" applyFont="1" applyFill="1" applyBorder="1" applyAlignment="1" applyProtection="1">
      <alignment horizontal="center" vertical="center" textRotation="90" wrapText="1"/>
      <protection/>
    </xf>
    <xf numFmtId="0" fontId="11" fillId="0" borderId="34" xfId="0" applyFont="1" applyFill="1" applyBorder="1" applyAlignment="1" applyProtection="1">
      <alignment horizontal="center" vertical="center" textRotation="90" wrapText="1"/>
      <protection/>
    </xf>
    <xf numFmtId="0" fontId="11" fillId="0" borderId="38" xfId="0" applyFont="1" applyFill="1" applyBorder="1" applyAlignment="1" applyProtection="1">
      <alignment horizontal="center" vertical="center" textRotation="90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90" xfId="0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11" fillId="0" borderId="92" xfId="0" applyNumberFormat="1" applyFont="1" applyBorder="1" applyAlignment="1" applyProtection="1">
      <alignment horizontal="center" vertical="center" textRotation="90"/>
      <protection/>
    </xf>
    <xf numFmtId="49" fontId="11" fillId="0" borderId="93" xfId="0" applyNumberFormat="1" applyFont="1" applyBorder="1" applyAlignment="1" applyProtection="1">
      <alignment horizontal="center" vertical="center" textRotation="90"/>
      <protection/>
    </xf>
    <xf numFmtId="49" fontId="10" fillId="0" borderId="55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58" xfId="0" applyFont="1" applyFill="1" applyBorder="1" applyAlignment="1" applyProtection="1">
      <alignment horizontal="center" vertical="center" wrapText="1"/>
      <protection/>
    </xf>
    <xf numFmtId="0" fontId="11" fillId="0" borderId="69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 vertical="center" textRotation="90" wrapText="1"/>
      <protection/>
    </xf>
    <xf numFmtId="0" fontId="12" fillId="0" borderId="46" xfId="0" applyFont="1" applyFill="1" applyBorder="1" applyAlignment="1" applyProtection="1">
      <alignment horizontal="center" vertical="center" textRotation="90" wrapText="1"/>
      <protection/>
    </xf>
    <xf numFmtId="0" fontId="12" fillId="0" borderId="37" xfId="0" applyFont="1" applyFill="1" applyBorder="1" applyAlignment="1" applyProtection="1">
      <alignment horizontal="center" vertical="center" textRotation="90" wrapText="1"/>
      <protection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7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textRotation="90"/>
      <protection/>
    </xf>
    <xf numFmtId="0" fontId="12" fillId="0" borderId="26" xfId="0" applyFont="1" applyFill="1" applyBorder="1" applyAlignment="1" applyProtection="1">
      <alignment horizontal="center" vertical="center" textRotation="90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textRotation="90" wrapText="1"/>
      <protection/>
    </xf>
    <xf numFmtId="0" fontId="12" fillId="0" borderId="26" xfId="0" applyFont="1" applyFill="1" applyBorder="1" applyAlignment="1" applyProtection="1">
      <alignment horizontal="center" vertical="center" textRotation="90" wrapText="1"/>
      <protection/>
    </xf>
    <xf numFmtId="0" fontId="12" fillId="0" borderId="73" xfId="0" applyFont="1" applyFill="1" applyBorder="1" applyAlignment="1" applyProtection="1">
      <alignment horizontal="center" vertical="center" textRotation="90" wrapText="1"/>
      <protection/>
    </xf>
    <xf numFmtId="0" fontId="12" fillId="0" borderId="44" xfId="0" applyFont="1" applyFill="1" applyBorder="1" applyAlignment="1" applyProtection="1">
      <alignment horizontal="center" vertical="center" textRotation="90" wrapText="1"/>
      <protection/>
    </xf>
    <xf numFmtId="0" fontId="12" fillId="0" borderId="79" xfId="0" applyFont="1" applyFill="1" applyBorder="1" applyAlignment="1" applyProtection="1">
      <alignment horizontal="center" vertical="center" textRotation="90" wrapText="1"/>
      <protection/>
    </xf>
    <xf numFmtId="0" fontId="12" fillId="0" borderId="41" xfId="0" applyFont="1" applyFill="1" applyBorder="1" applyAlignment="1" applyProtection="1">
      <alignment horizontal="center" vertical="center" textRotation="90" wrapText="1"/>
      <protection/>
    </xf>
    <xf numFmtId="0" fontId="12" fillId="0" borderId="61" xfId="0" applyFont="1" applyFill="1" applyBorder="1" applyAlignment="1" applyProtection="1">
      <alignment horizontal="center" vertical="center" textRotation="90" wrapText="1"/>
      <protection/>
    </xf>
    <xf numFmtId="0" fontId="12" fillId="0" borderId="82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59" xfId="0" applyFont="1" applyFill="1" applyBorder="1" applyAlignment="1" applyProtection="1">
      <alignment horizontal="center" vertical="center" textRotation="90" wrapText="1"/>
      <protection/>
    </xf>
    <xf numFmtId="0" fontId="12" fillId="0" borderId="25" xfId="0" applyFont="1" applyFill="1" applyBorder="1" applyAlignment="1" applyProtection="1">
      <alignment horizontal="center" vertical="center" textRotation="90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textRotation="90" wrapText="1"/>
      <protection/>
    </xf>
    <xf numFmtId="0" fontId="12" fillId="0" borderId="80" xfId="0" applyFont="1" applyFill="1" applyBorder="1" applyAlignment="1" applyProtection="1">
      <alignment horizontal="center" vertical="center" textRotation="90" wrapText="1"/>
      <protection/>
    </xf>
    <xf numFmtId="0" fontId="12" fillId="0" borderId="51" xfId="0" applyFont="1" applyFill="1" applyBorder="1" applyAlignment="1" applyProtection="1">
      <alignment horizontal="center" vertical="center" textRotation="90" wrapText="1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61" xfId="0" applyFont="1" applyFill="1" applyBorder="1" applyAlignment="1" applyProtection="1">
      <alignment horizontal="left" vertical="center"/>
      <protection locked="0"/>
    </xf>
    <xf numFmtId="0" fontId="8" fillId="0" borderId="69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 textRotation="90"/>
      <protection/>
    </xf>
    <xf numFmtId="0" fontId="12" fillId="0" borderId="65" xfId="0" applyFont="1" applyFill="1" applyBorder="1" applyAlignment="1" applyProtection="1">
      <alignment horizontal="center" vertical="center" textRotation="90"/>
      <protection/>
    </xf>
    <xf numFmtId="0" fontId="13" fillId="0" borderId="36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7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2" fillId="0" borderId="61" xfId="0" applyFont="1" applyFill="1" applyBorder="1" applyAlignment="1" applyProtection="1">
      <alignment horizontal="left" vertical="center"/>
      <protection locked="0"/>
    </xf>
    <xf numFmtId="0" fontId="12" fillId="0" borderId="69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13" fillId="0" borderId="61" xfId="0" applyFont="1" applyFill="1" applyBorder="1" applyAlignment="1" applyProtection="1">
      <alignment horizontal="left" vertical="center"/>
      <protection locked="0"/>
    </xf>
    <xf numFmtId="0" fontId="13" fillId="0" borderId="69" xfId="0" applyFont="1" applyFill="1" applyBorder="1" applyAlignment="1" applyProtection="1">
      <alignment horizontal="left" vertical="center"/>
      <protection locked="0"/>
    </xf>
    <xf numFmtId="0" fontId="12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>
      <alignment horizontal="left"/>
    </xf>
    <xf numFmtId="0" fontId="12" fillId="0" borderId="62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>
      <alignment horizontal="left"/>
    </xf>
    <xf numFmtId="0" fontId="12" fillId="0" borderId="64" xfId="0" applyFont="1" applyFill="1" applyBorder="1" applyAlignment="1" applyProtection="1">
      <alignment horizontal="left" vertical="center" wrapText="1"/>
      <protection locked="0"/>
    </xf>
    <xf numFmtId="0" fontId="0" fillId="0" borderId="66" xfId="0" applyFill="1" applyBorder="1" applyAlignment="1">
      <alignment horizontal="left"/>
    </xf>
    <xf numFmtId="0" fontId="12" fillId="0" borderId="32" xfId="0" applyFont="1" applyFill="1" applyBorder="1" applyAlignment="1" applyProtection="1">
      <alignment horizontal="left" vertical="center" wrapText="1"/>
      <protection locked="0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0" fontId="12" fillId="0" borderId="94" xfId="0" applyFont="1" applyFill="1" applyBorder="1" applyAlignment="1" applyProtection="1">
      <alignment horizontal="left" vertical="center" wrapText="1"/>
      <protection locked="0"/>
    </xf>
    <xf numFmtId="0" fontId="0" fillId="0" borderId="60" xfId="0" applyFill="1" applyBorder="1" applyAlignment="1">
      <alignment horizontal="left"/>
    </xf>
    <xf numFmtId="0" fontId="12" fillId="0" borderId="76" xfId="0" applyFont="1" applyFill="1" applyBorder="1" applyAlignment="1" applyProtection="1">
      <alignment horizontal="left" vertical="center" wrapText="1"/>
      <protection locked="0"/>
    </xf>
    <xf numFmtId="0" fontId="12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59" xfId="0" applyFill="1" applyBorder="1" applyAlignment="1">
      <alignment horizontal="left"/>
    </xf>
    <xf numFmtId="0" fontId="0" fillId="0" borderId="81" xfId="0" applyFill="1" applyBorder="1" applyAlignment="1">
      <alignment horizontal="left"/>
    </xf>
    <xf numFmtId="0" fontId="12" fillId="0" borderId="81" xfId="0" applyFont="1" applyFill="1" applyBorder="1" applyAlignment="1" applyProtection="1">
      <alignment horizontal="left" vertical="center" wrapText="1"/>
      <protection locked="0"/>
    </xf>
    <xf numFmtId="0" fontId="0" fillId="0" borderId="66" xfId="0" applyFill="1" applyBorder="1" applyAlignment="1">
      <alignment horizontal="left" wrapText="1"/>
    </xf>
    <xf numFmtId="0" fontId="0" fillId="0" borderId="51" xfId="0" applyFill="1" applyBorder="1" applyAlignment="1">
      <alignment horizontal="left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42" xfId="0" applyFont="1" applyFill="1" applyBorder="1" applyAlignment="1" applyProtection="1">
      <alignment horizontal="left" vertical="center"/>
      <protection locked="0"/>
    </xf>
    <xf numFmtId="0" fontId="12" fillId="0" borderId="76" xfId="0" applyFont="1" applyFill="1" applyBorder="1" applyAlignment="1" applyProtection="1">
      <alignment horizontal="left" vertical="center"/>
      <protection locked="0"/>
    </xf>
    <xf numFmtId="0" fontId="12" fillId="0" borderId="64" xfId="0" applyFont="1" applyFill="1" applyBorder="1" applyAlignment="1" applyProtection="1">
      <alignment horizontal="left" vertical="center"/>
      <protection locked="0"/>
    </xf>
    <xf numFmtId="0" fontId="52" fillId="0" borderId="59" xfId="0" applyFont="1" applyFill="1" applyBorder="1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6">
    <dxf>
      <fill>
        <patternFill>
          <bgColor theme="6" tint="0.7999799847602844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9525</xdr:rowOff>
    </xdr:from>
    <xdr:to>
      <xdr:col>6</xdr:col>
      <xdr:colOff>114300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104775</xdr:colOff>
      <xdr:row>19</xdr:row>
      <xdr:rowOff>9525</xdr:rowOff>
    </xdr:from>
    <xdr:to>
      <xdr:col>15</xdr:col>
      <xdr:colOff>104775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40195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104775</xdr:colOff>
      <xdr:row>19</xdr:row>
      <xdr:rowOff>9525</xdr:rowOff>
    </xdr:from>
    <xdr:to>
      <xdr:col>10</xdr:col>
      <xdr:colOff>104775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27813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104775</xdr:colOff>
      <xdr:row>19</xdr:row>
      <xdr:rowOff>9525</xdr:rowOff>
    </xdr:from>
    <xdr:to>
      <xdr:col>19</xdr:col>
      <xdr:colOff>104775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50101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104775</xdr:colOff>
      <xdr:row>19</xdr:row>
      <xdr:rowOff>9525</xdr:rowOff>
    </xdr:from>
    <xdr:to>
      <xdr:col>23</xdr:col>
      <xdr:colOff>104775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60007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104775</xdr:colOff>
      <xdr:row>19</xdr:row>
      <xdr:rowOff>9525</xdr:rowOff>
    </xdr:from>
    <xdr:to>
      <xdr:col>27</xdr:col>
      <xdr:colOff>104775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69913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104775</xdr:colOff>
      <xdr:row>19</xdr:row>
      <xdr:rowOff>9525</xdr:rowOff>
    </xdr:from>
    <xdr:to>
      <xdr:col>32</xdr:col>
      <xdr:colOff>104775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82296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104775</xdr:colOff>
      <xdr:row>19</xdr:row>
      <xdr:rowOff>9525</xdr:rowOff>
    </xdr:from>
    <xdr:to>
      <xdr:col>36</xdr:col>
      <xdr:colOff>104775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104775</xdr:colOff>
      <xdr:row>19</xdr:row>
      <xdr:rowOff>9525</xdr:rowOff>
    </xdr:from>
    <xdr:to>
      <xdr:col>49</xdr:col>
      <xdr:colOff>104775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124396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45</xdr:col>
      <xdr:colOff>104775</xdr:colOff>
      <xdr:row>19</xdr:row>
      <xdr:rowOff>9525</xdr:rowOff>
    </xdr:from>
    <xdr:to>
      <xdr:col>45</xdr:col>
      <xdr:colOff>104775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11449050" y="365760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40</xdr:col>
      <xdr:colOff>161925</xdr:colOff>
      <xdr:row>18</xdr:row>
      <xdr:rowOff>85725</xdr:rowOff>
    </xdr:from>
    <xdr:to>
      <xdr:col>40</xdr:col>
      <xdr:colOff>161925</xdr:colOff>
      <xdr:row>19</xdr:row>
      <xdr:rowOff>152400</xdr:rowOff>
    </xdr:to>
    <xdr:sp>
      <xdr:nvSpPr>
        <xdr:cNvPr id="11" name="Line 10"/>
        <xdr:cNvSpPr>
          <a:spLocks/>
        </xdr:cNvSpPr>
      </xdr:nvSpPr>
      <xdr:spPr>
        <a:xfrm>
          <a:off x="10267950" y="364807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1;%20&#1076;&#1080;&#1089;&#1082;\MegaUpload\&#1050;&#1072;&#1092;&#1077;&#1076;&#1088;&#1072;\&#1056;&#1072;&#1073;&#1086;&#1095;&#1080;&#1077;%20&#1087;&#1083;&#1072;&#1085;&#1099;\2018-19\&#1030;&#1055;&#1047;%20&#1041;&#1072;&#1082;&#1072;&#1083;&#1072;&#1074;&#1088;%20&#1079;&#1072;&#1086;&#1095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Шифри кафедр"/>
    </sheetNames>
    <sheetDataSet>
      <sheetData sheetId="5">
        <row r="3">
          <cell r="F3" t="str">
            <v>ГіСН</v>
          </cell>
        </row>
        <row r="4">
          <cell r="F4" t="str">
            <v>КтаП</v>
          </cell>
        </row>
        <row r="5">
          <cell r="F5" t="str">
            <v>МіТ</v>
          </cell>
        </row>
        <row r="6">
          <cell r="F6" t="str">
            <v>УПтаЕП</v>
          </cell>
        </row>
        <row r="7">
          <cell r="F7" t="str">
            <v>ОіА</v>
          </cell>
        </row>
        <row r="8">
          <cell r="F8" t="str">
            <v>ФіК</v>
          </cell>
        </row>
        <row r="9">
          <cell r="F9" t="str">
            <v>МЕВ</v>
          </cell>
        </row>
        <row r="10">
          <cell r="F10" t="str">
            <v>ЕБ,ПУтаА</v>
          </cell>
        </row>
        <row r="11">
          <cell r="F11" t="str">
            <v>МтаІВТ</v>
          </cell>
        </row>
        <row r="12">
          <cell r="F12" t="str">
            <v>АтаКІТ</v>
          </cell>
        </row>
        <row r="13">
          <cell r="F13" t="str">
            <v>БІтаТ</v>
          </cell>
        </row>
        <row r="14">
          <cell r="F14" t="str">
            <v>ІПЗ</v>
          </cell>
        </row>
        <row r="15">
          <cell r="F15" t="str">
            <v>КІтаК</v>
          </cell>
        </row>
        <row r="16">
          <cell r="F16" t="str">
            <v>ФВтаС</v>
          </cell>
        </row>
        <row r="17">
          <cell r="F17" t="str">
            <v>КПіКІТ</v>
          </cell>
        </row>
        <row r="18">
          <cell r="F18" t="str">
            <v>ГМ</v>
          </cell>
        </row>
        <row r="19">
          <cell r="F19" t="str">
            <v>АіТТ</v>
          </cell>
        </row>
        <row r="20">
          <cell r="F20" t="str">
            <v>ФтаВМ</v>
          </cell>
        </row>
        <row r="21">
          <cell r="F21" t="str">
            <v>РРКК </v>
          </cell>
        </row>
        <row r="22">
          <cell r="F22" t="str">
            <v>МШ</v>
          </cell>
        </row>
        <row r="23">
          <cell r="F23" t="str">
            <v>Екології</v>
          </cell>
        </row>
        <row r="24">
          <cell r="F24" t="str">
            <v>ІМ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learn.ztu.edu.ua/course/view.php?id=4670" TargetMode="External" /><Relationship Id="rId2" Type="http://schemas.openxmlformats.org/officeDocument/2006/relationships/hyperlink" Target="https://learn.ztu.edu.ua/enrol/index.php?id=785" TargetMode="External" /><Relationship Id="rId3" Type="http://schemas.openxmlformats.org/officeDocument/2006/relationships/hyperlink" Target="https://learn.ztu.edu.ua/course/view.php?id=5934" TargetMode="External" /><Relationship Id="rId4" Type="http://schemas.openxmlformats.org/officeDocument/2006/relationships/hyperlink" Target="https://learn.ztu.edu.ua/course/view.php?id=5343" TargetMode="External" /><Relationship Id="rId5" Type="http://schemas.openxmlformats.org/officeDocument/2006/relationships/hyperlink" Target="https://learn.ztu.edu.ua/course/view.php?id=5247" TargetMode="External" /><Relationship Id="rId6" Type="http://schemas.openxmlformats.org/officeDocument/2006/relationships/hyperlink" Target="https://learn.ztu.edu.ua/course/view.php?id=4604" TargetMode="External" /><Relationship Id="rId7" Type="http://schemas.openxmlformats.org/officeDocument/2006/relationships/hyperlink" Target="https://learn.ztu.edu.ua/course/view.php?id=4886" TargetMode="External" /><Relationship Id="rId8" Type="http://schemas.openxmlformats.org/officeDocument/2006/relationships/hyperlink" Target="https://learn.ztu.edu.ua/course/view.php?id=1420" TargetMode="External" /><Relationship Id="rId9" Type="http://schemas.openxmlformats.org/officeDocument/2006/relationships/hyperlink" Target="https://learn.ztu.edu.ua/course/view.php?id=4383" TargetMode="External" /><Relationship Id="rId10" Type="http://schemas.openxmlformats.org/officeDocument/2006/relationships/hyperlink" Target="https://learn.ztu.edu.ua/enrol/index.php?id=788" TargetMode="External" /><Relationship Id="rId11" Type="http://schemas.openxmlformats.org/officeDocument/2006/relationships/hyperlink" Target="https://learn.ztu.edu.ua/course/view.php?id=1530" TargetMode="External" /><Relationship Id="rId12" Type="http://schemas.openxmlformats.org/officeDocument/2006/relationships/hyperlink" Target="https://learn.ztu.edu.ua/enrol/index.php?id=377" TargetMode="External" /><Relationship Id="rId13" Type="http://schemas.openxmlformats.org/officeDocument/2006/relationships/hyperlink" Target="https://learn.ztu.edu.ua/course/view.php?id=2078" TargetMode="External" /><Relationship Id="rId14" Type="http://schemas.openxmlformats.org/officeDocument/2006/relationships/hyperlink" Target="https://learn.ztu.edu.ua/course/view.php?id=2101" TargetMode="External" /><Relationship Id="rId15" Type="http://schemas.openxmlformats.org/officeDocument/2006/relationships/hyperlink" Target="https://learn.ztu.edu.ua/course/view.php?id=4287" TargetMode="External" /><Relationship Id="rId16" Type="http://schemas.openxmlformats.org/officeDocument/2006/relationships/hyperlink" Target="https://learn.ztu.edu.ua/course/view.php?id=4222" TargetMode="External" /><Relationship Id="rId17" Type="http://schemas.openxmlformats.org/officeDocument/2006/relationships/hyperlink" Target="https://learn.ztu.edu.ua/course/view.php?id=1621" TargetMode="External" /><Relationship Id="rId18" Type="http://schemas.openxmlformats.org/officeDocument/2006/relationships/hyperlink" Target="https://learn.ztu.edu.ua/course/view.php?id=4281" TargetMode="External" /><Relationship Id="rId19" Type="http://schemas.openxmlformats.org/officeDocument/2006/relationships/hyperlink" Target="https://learn.ztu.edu.ua/course/view.php?id=932" TargetMode="External" /><Relationship Id="rId20" Type="http://schemas.openxmlformats.org/officeDocument/2006/relationships/hyperlink" Target="https://learn.ztu.edu.ua/course/view.php?id=1523" TargetMode="External" /><Relationship Id="rId21" Type="http://schemas.openxmlformats.org/officeDocument/2006/relationships/hyperlink" Target="https://learn.ztu.edu.ua/enrol/index.php?id=928" TargetMode="External" /><Relationship Id="rId22" Type="http://schemas.openxmlformats.org/officeDocument/2006/relationships/hyperlink" Target="https://learn.ztu.edu.ua/enrol/index.php?id=2095" TargetMode="External" /><Relationship Id="rId23" Type="http://schemas.openxmlformats.org/officeDocument/2006/relationships/hyperlink" Target="https://learn.ztu.edu.ua/enrol/index.php?id=1519" TargetMode="External" /><Relationship Id="rId24" Type="http://schemas.openxmlformats.org/officeDocument/2006/relationships/hyperlink" Target="https://learn.ztu.edu.ua/course/view.php?id=2114" TargetMode="External" /><Relationship Id="rId25" Type="http://schemas.openxmlformats.org/officeDocument/2006/relationships/hyperlink" Target="https://learn.ztu.edu.ua/course/view.php?id=974" TargetMode="External" /><Relationship Id="rId26" Type="http://schemas.openxmlformats.org/officeDocument/2006/relationships/hyperlink" Target="https://learn.ztu.edu.ua/course/view.php?id=4911" TargetMode="External" /><Relationship Id="rId27" Type="http://schemas.openxmlformats.org/officeDocument/2006/relationships/hyperlink" Target="https://learn.ztu.edu.ua/course/view.php?id=3573" TargetMode="External" /><Relationship Id="rId28" Type="http://schemas.openxmlformats.org/officeDocument/2006/relationships/hyperlink" Target="https://learn.ztu.edu.ua/course/view.php?id=4277" TargetMode="External" /><Relationship Id="rId29" Type="http://schemas.openxmlformats.org/officeDocument/2006/relationships/hyperlink" Target="https://learn.ztu.edu.ua/course/view.php?id=4587" TargetMode="External" /><Relationship Id="rId30" Type="http://schemas.openxmlformats.org/officeDocument/2006/relationships/hyperlink" Target="https://learn.ztu.edu.ua/course/view.php?id=1894" TargetMode="External" /><Relationship Id="rId31" Type="http://schemas.openxmlformats.org/officeDocument/2006/relationships/hyperlink" Target="https://learn.ztu.edu.ua/course/view.php?id=4976" TargetMode="External" /><Relationship Id="rId32" Type="http://schemas.openxmlformats.org/officeDocument/2006/relationships/hyperlink" Target="https://learn.ztu.edu.ua/course/view.php?id=6278" TargetMode="External" /><Relationship Id="rId33" Type="http://schemas.openxmlformats.org/officeDocument/2006/relationships/hyperlink" Target="https://learn.ztu.edu.ua/course/view.php?id=3130" TargetMode="External" /><Relationship Id="rId34" Type="http://schemas.openxmlformats.org/officeDocument/2006/relationships/hyperlink" Target="https://learn.ztu.edu.ua/course/view.php?id=3130" TargetMode="External" /><Relationship Id="rId35" Type="http://schemas.openxmlformats.org/officeDocument/2006/relationships/hyperlink" Target="https://learn.ztu.edu.ua/course/view.php?id=3130" TargetMode="External" /><Relationship Id="rId36" Type="http://schemas.openxmlformats.org/officeDocument/2006/relationships/hyperlink" Target="https://learn.ztu.edu.ua/course/view.php?id=3130" TargetMode="External" /><Relationship Id="rId37" Type="http://schemas.openxmlformats.org/officeDocument/2006/relationships/hyperlink" Target="https://learn.ztu.edu.ua/course/view.php?id=3130" TargetMode="External" /><Relationship Id="rId38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C30" sqref="C30"/>
    </sheetView>
  </sheetViews>
  <sheetFormatPr defaultColWidth="8.796875" defaultRowHeight="15"/>
  <cols>
    <col min="1" max="1" width="22" style="15" customWidth="1"/>
    <col min="2" max="2" width="46.59765625" style="15" customWidth="1"/>
    <col min="3" max="3" width="33.09765625" style="17" customWidth="1"/>
  </cols>
  <sheetData>
    <row r="1" spans="1:3" ht="15">
      <c r="A1" s="530" t="s">
        <v>277</v>
      </c>
      <c r="B1" s="530"/>
      <c r="C1" s="529"/>
    </row>
    <row r="2" spans="1:10" ht="15">
      <c r="A2" s="530"/>
      <c r="B2" s="530"/>
      <c r="C2" s="529"/>
      <c r="I2" s="33" t="b">
        <v>1</v>
      </c>
      <c r="J2" s="33" t="b">
        <v>1</v>
      </c>
    </row>
    <row r="3" spans="1:3" ht="18">
      <c r="A3" s="528" t="s">
        <v>244</v>
      </c>
      <c r="B3" s="528"/>
      <c r="C3" s="16"/>
    </row>
    <row r="4" spans="1:3" ht="15">
      <c r="A4" s="18" t="s">
        <v>92</v>
      </c>
      <c r="B4" s="25" t="s">
        <v>339</v>
      </c>
      <c r="C4" s="16"/>
    </row>
    <row r="5" spans="1:3" ht="15">
      <c r="A5" s="18" t="s">
        <v>93</v>
      </c>
      <c r="B5" s="25" t="s">
        <v>340</v>
      </c>
      <c r="C5" s="16"/>
    </row>
    <row r="6" spans="1:3" ht="15">
      <c r="A6" s="10"/>
      <c r="B6" s="11"/>
      <c r="C6" s="16"/>
    </row>
    <row r="7" spans="1:3" ht="18">
      <c r="A7" s="528" t="s">
        <v>98</v>
      </c>
      <c r="B7" s="528"/>
      <c r="C7" s="20"/>
    </row>
    <row r="8" spans="1:3" ht="15">
      <c r="A8" s="18" t="s">
        <v>278</v>
      </c>
      <c r="B8" s="26" t="s">
        <v>341</v>
      </c>
      <c r="C8" s="32" t="str">
        <f>(INDEX(Довідники!B2:B30,B8,1))</f>
        <v>Сфера обслуговування</v>
      </c>
    </row>
    <row r="9" spans="1:3" ht="15">
      <c r="A9" s="18" t="s">
        <v>279</v>
      </c>
      <c r="B9" s="26" t="s">
        <v>342</v>
      </c>
      <c r="C9" s="32" t="str">
        <f ca="1">OFFSET(Довідники!B1,B8,RIGHT(B9,1))</f>
        <v>Туризм</v>
      </c>
    </row>
    <row r="10" spans="1:3" ht="15">
      <c r="A10" s="18" t="s">
        <v>97</v>
      </c>
      <c r="B10" s="26" t="s">
        <v>237</v>
      </c>
      <c r="C10" s="21"/>
    </row>
    <row r="11" spans="1:3" ht="15">
      <c r="A11" s="18" t="s">
        <v>238</v>
      </c>
      <c r="B11" s="27" t="s">
        <v>220</v>
      </c>
      <c r="C11" s="22"/>
    </row>
    <row r="12" spans="1:3" ht="30.75">
      <c r="A12" s="23" t="s">
        <v>249</v>
      </c>
      <c r="B12" s="28" t="s">
        <v>250</v>
      </c>
      <c r="C12" s="24" t="s">
        <v>280</v>
      </c>
    </row>
    <row r="13" spans="1:3" ht="15">
      <c r="A13" s="18" t="s">
        <v>239</v>
      </c>
      <c r="B13" s="27" t="s">
        <v>343</v>
      </c>
      <c r="C13" s="22"/>
    </row>
    <row r="14" spans="1:3" ht="15">
      <c r="A14" s="18" t="s">
        <v>240</v>
      </c>
      <c r="B14" s="27" t="s">
        <v>241</v>
      </c>
      <c r="C14" s="22"/>
    </row>
    <row r="15" spans="1:3" ht="15">
      <c r="A15" s="18" t="s">
        <v>242</v>
      </c>
      <c r="B15" s="27" t="s">
        <v>243</v>
      </c>
      <c r="C15" s="22"/>
    </row>
    <row r="16" spans="1:3" ht="42" customHeight="1">
      <c r="A16" s="19" t="s">
        <v>248</v>
      </c>
      <c r="B16" s="27"/>
      <c r="C16" s="16"/>
    </row>
    <row r="17" spans="1:3" ht="15">
      <c r="A17" s="10"/>
      <c r="B17" s="13"/>
      <c r="C17" s="16"/>
    </row>
    <row r="18" spans="1:3" ht="18">
      <c r="A18" s="528" t="s">
        <v>245</v>
      </c>
      <c r="B18" s="528"/>
      <c r="C18" s="16"/>
    </row>
    <row r="19" spans="1:3" ht="15">
      <c r="A19" s="18" t="s">
        <v>246</v>
      </c>
      <c r="B19" s="29">
        <v>6</v>
      </c>
      <c r="C19" s="16"/>
    </row>
    <row r="20" spans="1:3" ht="15">
      <c r="A20" s="18" t="s">
        <v>247</v>
      </c>
      <c r="B20" s="30" t="s">
        <v>412</v>
      </c>
      <c r="C20" s="16"/>
    </row>
    <row r="21" spans="1:3" ht="15">
      <c r="A21" s="14"/>
      <c r="B21" s="14"/>
      <c r="C21" s="16"/>
    </row>
    <row r="22" spans="1:3" ht="15">
      <c r="A22" s="10"/>
      <c r="B22" s="11"/>
      <c r="C22" s="16"/>
    </row>
    <row r="23" spans="1:3" ht="18">
      <c r="A23" s="528" t="s">
        <v>256</v>
      </c>
      <c r="B23" s="528"/>
      <c r="C23" s="16"/>
    </row>
    <row r="24" spans="1:3" ht="15">
      <c r="A24" s="19" t="s">
        <v>96</v>
      </c>
      <c r="B24" s="31" t="s">
        <v>344</v>
      </c>
      <c r="C24" s="16"/>
    </row>
    <row r="25" spans="1:4" ht="18">
      <c r="A25" s="19" t="s">
        <v>257</v>
      </c>
      <c r="B25" s="31" t="s">
        <v>345</v>
      </c>
      <c r="C25" s="528" t="s">
        <v>338</v>
      </c>
      <c r="D25" s="528"/>
    </row>
    <row r="26" spans="1:3" ht="15">
      <c r="A26" s="19" t="s">
        <v>53</v>
      </c>
      <c r="B26" s="31" t="s">
        <v>346</v>
      </c>
      <c r="C26" s="31" t="s">
        <v>414</v>
      </c>
    </row>
    <row r="27" spans="1:3" ht="15">
      <c r="A27" s="19" t="s">
        <v>52</v>
      </c>
      <c r="B27" s="31" t="s">
        <v>347</v>
      </c>
      <c r="C27" s="31" t="s">
        <v>414</v>
      </c>
    </row>
    <row r="28" spans="1:3" ht="15">
      <c r="A28" s="19" t="s">
        <v>258</v>
      </c>
      <c r="B28" s="31" t="s">
        <v>411</v>
      </c>
      <c r="C28" s="130"/>
    </row>
    <row r="29" spans="1:3" ht="30.75">
      <c r="A29" s="19" t="s">
        <v>51</v>
      </c>
      <c r="B29" s="31" t="s">
        <v>324</v>
      </c>
      <c r="C29" s="31" t="s">
        <v>414</v>
      </c>
    </row>
    <row r="30" spans="1:3" ht="30.75">
      <c r="A30" s="19" t="s">
        <v>50</v>
      </c>
      <c r="B30" s="31" t="s">
        <v>325</v>
      </c>
      <c r="C30" s="31" t="s">
        <v>414</v>
      </c>
    </row>
    <row r="31" spans="1:3" ht="15">
      <c r="A31" s="12"/>
      <c r="B31" s="11"/>
      <c r="C31" s="16"/>
    </row>
    <row r="33" spans="1:2" ht="18">
      <c r="A33" s="528" t="s">
        <v>328</v>
      </c>
      <c r="B33" s="528"/>
    </row>
    <row r="34" spans="1:2" ht="15">
      <c r="A34" s="15" t="s">
        <v>329</v>
      </c>
      <c r="B34" s="101" t="s">
        <v>410</v>
      </c>
    </row>
    <row r="35" ht="31.5">
      <c r="B35" s="34" t="s">
        <v>332</v>
      </c>
    </row>
    <row r="36" ht="31.5">
      <c r="B36" s="34" t="s">
        <v>333</v>
      </c>
    </row>
    <row r="37" ht="15">
      <c r="B37" s="34" t="s">
        <v>334</v>
      </c>
    </row>
    <row r="38" ht="31.5">
      <c r="B38" s="34" t="s">
        <v>335</v>
      </c>
    </row>
    <row r="39" ht="15">
      <c r="B39" s="34" t="s">
        <v>336</v>
      </c>
    </row>
  </sheetData>
  <sheetProtection formatCells="0"/>
  <protectedRanges>
    <protectedRange sqref="C26:C27 C29:C30" name="Диапазон4"/>
    <protectedRange sqref="I2:J2" name="Диапазон2"/>
    <protectedRange sqref="B16" name="Диапазон1"/>
    <protectedRange sqref="B34" name="Диапазон3"/>
  </protectedRanges>
  <mergeCells count="8">
    <mergeCell ref="A33:B33"/>
    <mergeCell ref="C25:D25"/>
    <mergeCell ref="C1:C2"/>
    <mergeCell ref="A1:B2"/>
    <mergeCell ref="A7:B7"/>
    <mergeCell ref="A23:B23"/>
    <mergeCell ref="A3:B3"/>
    <mergeCell ref="A18:B18"/>
  </mergeCells>
  <conditionalFormatting sqref="B9">
    <cfRule type="expression" priority="1" dxfId="3" stopIfTrue="1">
      <formula>NOT(VALUE(LEFT(B9,2))=VALUE(B8))</formula>
    </cfRule>
  </conditionalFormatting>
  <dataValidations count="6">
    <dataValidation type="list" allowBlank="1" showInputMessage="1" showErrorMessage="1" sqref="B4">
      <formula1>"бакалавр,магістр,молодший бакалавр"</formula1>
    </dataValidation>
    <dataValidation type="list" allowBlank="1" showInputMessage="1" showErrorMessage="1" sqref="B5">
      <formula1>"денна,заочна"</formula1>
    </dataValidation>
    <dataValidation type="list" allowBlank="1" showInputMessage="1" showErrorMessage="1" sqref="B10">
      <formula1>"Освітньо-професійна,Освітньо-наукова"</formula1>
    </dataValidation>
    <dataValidation type="custom" allowBlank="1" showInputMessage="1" showErrorMessage="1" sqref="B9">
      <formula1>VALUE(LEFT(B9,2))=VALUE(B8)</formula1>
    </dataValidation>
    <dataValidation type="list" allowBlank="1" showInputMessage="1" showErrorMessage="1" sqref="B17">
      <formula1>"повної загальної середньої освіти, диплому молодшого спеціаліста (молодшого бакалавра)"</formula1>
    </dataValidation>
    <dataValidation type="list" allowBlank="1" showInputMessage="1" showErrorMessage="1" sqref="B15">
      <formula1>"повної загальної середньої освіти, диплому молодшого спеціаліста (молодшого бакалавра), освітнього ступеня ""бакалавр"", ""магістр"" або ОКР ""спеціаліст"""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zoomScale="110" zoomScaleNormal="110" zoomScaleSheetLayoutView="115" workbookViewId="0" topLeftCell="A1">
      <selection activeCell="AJ15" sqref="AJ15"/>
    </sheetView>
  </sheetViews>
  <sheetFormatPr defaultColWidth="9" defaultRowHeight="15"/>
  <cols>
    <col min="1" max="1" width="4.69921875" style="35" customWidth="1"/>
    <col min="2" max="54" width="2.59765625" style="35" customWidth="1"/>
    <col min="55" max="16384" width="9" style="35" customWidth="1"/>
  </cols>
  <sheetData>
    <row r="1" ht="12.75">
      <c r="AT1" s="35" t="str">
        <f>Налаштування!B34</f>
        <v>Ф-19.10-04.02/242.00.1/Б/4/Д-2020</v>
      </c>
    </row>
    <row r="2" spans="1:54" ht="13.5">
      <c r="A2" s="36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6"/>
      <c r="AA2" s="39" t="s">
        <v>330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8"/>
      <c r="AW2" s="38"/>
      <c r="AX2" s="38"/>
      <c r="AY2" s="38"/>
      <c r="AZ2" s="38"/>
      <c r="BA2" s="38"/>
      <c r="BB2" s="38"/>
    </row>
    <row r="3" spans="1:54" ht="15" customHeight="1">
      <c r="A3" s="3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7"/>
      <c r="R3" s="37"/>
      <c r="S3" s="38"/>
      <c r="T3" s="38"/>
      <c r="U3" s="38"/>
      <c r="V3" s="38"/>
      <c r="W3" s="38"/>
      <c r="X3" s="38"/>
      <c r="Y3" s="38"/>
      <c r="Z3" s="38"/>
      <c r="AA3" s="40" t="s">
        <v>331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41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 ht="17.25" customHeight="1">
      <c r="A4" s="36"/>
      <c r="B4" s="100" t="s">
        <v>327</v>
      </c>
      <c r="C4" s="100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8"/>
      <c r="T4" s="38"/>
      <c r="U4" s="38"/>
      <c r="V4" s="38"/>
      <c r="W4" s="38"/>
      <c r="X4" s="36"/>
      <c r="Y4" s="45"/>
      <c r="Z4" s="45"/>
      <c r="AA4" s="3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36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1:54" ht="17.25" customHeight="1">
      <c r="A5" s="36"/>
      <c r="B5" s="42" t="str">
        <f>CONCATENATE("рішенням Вченої ради (протокол №",Налаштування!B19," від ",Налаштування!B20)</f>
        <v>рішенням Вченої ради (протокол №6 від 31 cерпня 2020 р.</v>
      </c>
      <c r="C5" s="37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38"/>
      <c r="T5" s="38"/>
      <c r="U5" s="38"/>
      <c r="V5" s="38"/>
      <c r="W5" s="38"/>
      <c r="X5" s="36"/>
      <c r="Y5" s="45"/>
      <c r="Z5" s="45"/>
      <c r="AA5" s="36"/>
      <c r="AB5" s="45"/>
      <c r="AC5" s="45"/>
      <c r="AD5" s="45"/>
      <c r="AE5" s="45"/>
      <c r="AF5" s="45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9" customHeight="1">
      <c r="A6" s="36"/>
      <c r="B6" s="42"/>
      <c r="C6" s="37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8"/>
      <c r="T6" s="38"/>
      <c r="U6" s="38"/>
      <c r="V6" s="38"/>
      <c r="W6" s="38"/>
      <c r="X6" s="36"/>
      <c r="Y6" s="45"/>
      <c r="Z6" s="45"/>
      <c r="AA6" s="36"/>
      <c r="AB6" s="45"/>
      <c r="AC6" s="45"/>
      <c r="AD6" s="45"/>
      <c r="AE6" s="45"/>
      <c r="AF6" s="45"/>
      <c r="AG6" s="45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ht="16.5" customHeight="1">
      <c r="A7" s="36"/>
      <c r="B7" s="44" t="s">
        <v>326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36"/>
      <c r="R7" s="36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 ht="16.5" customHeight="1">
      <c r="A8" s="36"/>
      <c r="B8" s="42" t="str">
        <f>CONCATENATE(Налаштування!B20)</f>
        <v>31 cерпня 2020 р.</v>
      </c>
      <c r="C8" s="3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</row>
    <row r="9" spans="1:54" ht="26.25" customHeight="1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6"/>
      <c r="X9" s="38"/>
      <c r="Y9" s="38"/>
      <c r="Z9" s="41" t="s">
        <v>55</v>
      </c>
      <c r="AA9" s="36"/>
      <c r="AB9" s="41"/>
      <c r="AC9" s="41"/>
      <c r="AD9" s="41"/>
      <c r="AE9" s="41"/>
      <c r="AF9" s="41"/>
      <c r="AG9" s="41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1:54" ht="15" customHeight="1">
      <c r="A10" s="36"/>
      <c r="B10" s="44"/>
      <c r="C10" s="44"/>
      <c r="D10" s="38"/>
      <c r="E10" s="38"/>
      <c r="F10" s="38"/>
      <c r="G10" s="38"/>
      <c r="H10" s="38"/>
      <c r="I10" s="38"/>
      <c r="J10" s="38"/>
      <c r="K10" s="38"/>
      <c r="L10" s="36"/>
      <c r="M10" s="48"/>
      <c r="N10" s="48"/>
      <c r="O10" s="48"/>
      <c r="P10" s="48"/>
      <c r="Q10" s="48"/>
      <c r="R10" s="48"/>
      <c r="S10" s="48"/>
      <c r="T10" s="48"/>
      <c r="U10" s="48"/>
      <c r="V10" s="36"/>
      <c r="W10" s="36"/>
      <c r="X10" s="48"/>
      <c r="Y10" s="48"/>
      <c r="Z10" s="49" t="str">
        <f>CONCATENATE("підготовки  фахівців  освітнього  ступеня  «",Налаштування!B4,"»")</f>
        <v>підготовки  фахівців  освітнього  ступеня  «бакалавр»</v>
      </c>
      <c r="AA10" s="50"/>
      <c r="AB10" s="50"/>
      <c r="AC10" s="50"/>
      <c r="AD10" s="50"/>
      <c r="AE10" s="50"/>
      <c r="AF10" s="50"/>
      <c r="AG10" s="3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15" customHeight="1">
      <c r="A11" s="36"/>
      <c r="B11" s="44"/>
      <c r="C11" s="44"/>
      <c r="D11" s="38"/>
      <c r="E11" s="38"/>
      <c r="F11" s="38"/>
      <c r="G11" s="38"/>
      <c r="H11" s="38"/>
      <c r="I11" s="38"/>
      <c r="J11" s="38"/>
      <c r="K11" s="38"/>
      <c r="L11" s="36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48"/>
      <c r="X11" s="48"/>
      <c r="Y11" s="48"/>
      <c r="Z11" s="50"/>
      <c r="AA11" s="50"/>
      <c r="AB11" s="50"/>
      <c r="AC11" s="50"/>
      <c r="AD11" s="50"/>
      <c r="AE11" s="50"/>
      <c r="AF11" s="50"/>
      <c r="AG11" s="3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4" ht="16.5" customHeight="1">
      <c r="A12" s="36"/>
      <c r="B12" s="51" t="str">
        <f>CONCATENATE("Галузь знань: ",Налаштування!B8," «",Налаштування!C8,"»")</f>
        <v>Галузь знань: 24 «Сфера обслуговування»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6"/>
      <c r="R12" s="3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534" t="str">
        <f>CONCATENATE("Кваліфікація: ",Налаштування!B13)</f>
        <v>Кваліфікація: бакалавр з туризму</v>
      </c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</row>
    <row r="13" spans="1:54" ht="16.5" customHeight="1">
      <c r="A13" s="36"/>
      <c r="B13" s="56" t="str">
        <f>CONCATENATE("Спеціальність: ",Налаштування!B9," «",Налаштування!C9,"»")</f>
        <v>Спеціальність: 242 «Туризм»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36"/>
      <c r="R13" s="3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</row>
    <row r="14" spans="1:54" ht="16.5" customHeight="1">
      <c r="A14" s="36"/>
      <c r="B14" s="56" t="str">
        <f>CONCATENATE("Спеціалізація: ",Налаштування!B12)</f>
        <v>Спеціалізація: −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6"/>
      <c r="R14" s="3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52" t="str">
        <f>CONCATENATE("Термін навчання: ",Налаштування!B14)</f>
        <v>Термін навчання: 3 роки 10 місяців</v>
      </c>
      <c r="AJ14" s="38"/>
      <c r="AK14" s="53"/>
      <c r="AL14" s="36"/>
      <c r="AM14" s="54"/>
      <c r="AN14" s="36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57" customFormat="1" ht="16.5" customHeight="1">
      <c r="A15" s="44"/>
      <c r="B15" s="56" t="str">
        <f>CONCATENATE(Налаштування!B10," програма: «",Налаштування!B11,"»")</f>
        <v>Освітньо-професійна програма: «Туризм»</v>
      </c>
      <c r="C15" s="44"/>
      <c r="D15" s="44"/>
      <c r="E15" s="44"/>
      <c r="F15" s="44"/>
      <c r="G15" s="38"/>
      <c r="H15" s="38"/>
      <c r="I15" s="38"/>
      <c r="J15" s="36"/>
      <c r="K15" s="38"/>
      <c r="L15" s="36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50"/>
      <c r="AA15" s="50"/>
      <c r="AB15" s="50"/>
      <c r="AC15" s="50"/>
      <c r="AD15" s="50"/>
      <c r="AE15" s="50"/>
      <c r="AF15" s="50"/>
      <c r="AG15" s="36"/>
      <c r="AH15" s="36"/>
      <c r="AI15" s="52" t="str">
        <f>CONCATENATE("на базі ",Налаштування!B15)</f>
        <v>на базі повної загальної середньої освіти</v>
      </c>
      <c r="AJ15" s="53"/>
      <c r="AK15" s="53"/>
      <c r="AL15" s="53"/>
      <c r="AM15" s="54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57" customFormat="1" ht="16.5" customHeight="1">
      <c r="A16" s="44"/>
      <c r="B16" s="56"/>
      <c r="C16" s="44"/>
      <c r="D16" s="44"/>
      <c r="E16" s="44"/>
      <c r="F16" s="44"/>
      <c r="G16" s="38"/>
      <c r="H16" s="38"/>
      <c r="I16" s="38"/>
      <c r="J16" s="36"/>
      <c r="K16" s="38"/>
      <c r="L16" s="36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50"/>
      <c r="AA16" s="50"/>
      <c r="AB16" s="50"/>
      <c r="AC16" s="50"/>
      <c r="AD16" s="50"/>
      <c r="AE16" s="50"/>
      <c r="AF16" s="50"/>
      <c r="AG16" s="36"/>
      <c r="AH16" s="51" t="str">
        <f>CONCATENATE("Форма навчання: ",Налаштування!B5)</f>
        <v>Форма навчання: денна</v>
      </c>
      <c r="AI16" s="36"/>
      <c r="AJ16" s="53"/>
      <c r="AK16" s="53"/>
      <c r="AL16" s="53"/>
      <c r="AM16" s="54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ht="7.5" customHeight="1">
      <c r="A17" s="36"/>
      <c r="B17" s="38"/>
      <c r="C17" s="38"/>
      <c r="D17" s="38"/>
      <c r="E17" s="5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ht="16.5">
      <c r="A18" s="36"/>
      <c r="B18" s="59"/>
      <c r="C18" s="611" t="s">
        <v>322</v>
      </c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1"/>
      <c r="AM18" s="611"/>
      <c r="AN18" s="611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59"/>
    </row>
    <row r="19" spans="1:54" ht="6.75" customHeight="1" thickBot="1">
      <c r="A19" s="36"/>
      <c r="B19" s="38"/>
      <c r="C19" s="38"/>
      <c r="D19" s="38"/>
      <c r="E19" s="38"/>
      <c r="F19" s="38"/>
      <c r="G19" s="605"/>
      <c r="H19" s="605"/>
      <c r="I19" s="605"/>
      <c r="J19" s="605"/>
      <c r="K19" s="605"/>
      <c r="L19" s="605"/>
      <c r="M19" s="605"/>
      <c r="N19" s="605"/>
      <c r="O19" s="605"/>
      <c r="P19" s="38"/>
      <c r="Q19" s="605"/>
      <c r="R19" s="605"/>
      <c r="S19" s="605"/>
      <c r="T19" s="605"/>
      <c r="U19" s="38"/>
      <c r="V19" s="605"/>
      <c r="W19" s="605"/>
      <c r="X19" s="605"/>
      <c r="Y19" s="605"/>
      <c r="Z19" s="38"/>
      <c r="AA19" s="38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"/>
      <c r="AO19" s="60"/>
      <c r="AP19" s="60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</row>
    <row r="20" spans="1:54" ht="13.5" customHeight="1" thickBot="1">
      <c r="A20" s="36"/>
      <c r="B20" s="606" t="s">
        <v>56</v>
      </c>
      <c r="C20" s="608" t="s">
        <v>57</v>
      </c>
      <c r="D20" s="609"/>
      <c r="E20" s="609"/>
      <c r="F20" s="609"/>
      <c r="G20" s="61"/>
      <c r="H20" s="609" t="s">
        <v>58</v>
      </c>
      <c r="I20" s="609"/>
      <c r="J20" s="609"/>
      <c r="K20" s="61"/>
      <c r="L20" s="610" t="s">
        <v>59</v>
      </c>
      <c r="M20" s="610"/>
      <c r="N20" s="610"/>
      <c r="O20" s="610"/>
      <c r="P20" s="62"/>
      <c r="Q20" s="610" t="s">
        <v>60</v>
      </c>
      <c r="R20" s="610"/>
      <c r="S20" s="610"/>
      <c r="T20" s="62"/>
      <c r="U20" s="603" t="s">
        <v>61</v>
      </c>
      <c r="V20" s="603"/>
      <c r="W20" s="603"/>
      <c r="X20" s="63"/>
      <c r="Y20" s="603" t="s">
        <v>62</v>
      </c>
      <c r="Z20" s="603"/>
      <c r="AA20" s="603"/>
      <c r="AB20" s="63"/>
      <c r="AC20" s="603" t="s">
        <v>63</v>
      </c>
      <c r="AD20" s="603"/>
      <c r="AE20" s="603"/>
      <c r="AF20" s="603"/>
      <c r="AG20" s="63"/>
      <c r="AH20" s="603" t="s">
        <v>64</v>
      </c>
      <c r="AI20" s="603"/>
      <c r="AJ20" s="603"/>
      <c r="AK20" s="63"/>
      <c r="AL20" s="603" t="s">
        <v>65</v>
      </c>
      <c r="AM20" s="603"/>
      <c r="AN20" s="603"/>
      <c r="AO20" s="63"/>
      <c r="AP20" s="603" t="s">
        <v>66</v>
      </c>
      <c r="AQ20" s="603"/>
      <c r="AR20" s="603"/>
      <c r="AS20" s="603"/>
      <c r="AT20" s="63"/>
      <c r="AU20" s="603" t="s">
        <v>67</v>
      </c>
      <c r="AV20" s="603"/>
      <c r="AW20" s="603"/>
      <c r="AX20" s="63"/>
      <c r="AY20" s="603" t="s">
        <v>68</v>
      </c>
      <c r="AZ20" s="603"/>
      <c r="BA20" s="603"/>
      <c r="BB20" s="604"/>
    </row>
    <row r="21" spans="1:54" ht="15" customHeight="1" thickBot="1">
      <c r="A21" s="36"/>
      <c r="B21" s="607"/>
      <c r="C21" s="64">
        <v>1</v>
      </c>
      <c r="D21" s="65">
        <v>2</v>
      </c>
      <c r="E21" s="65">
        <v>3</v>
      </c>
      <c r="F21" s="65">
        <v>4</v>
      </c>
      <c r="G21" s="65">
        <v>5</v>
      </c>
      <c r="H21" s="65">
        <v>6</v>
      </c>
      <c r="I21" s="65">
        <v>7</v>
      </c>
      <c r="J21" s="65">
        <v>8</v>
      </c>
      <c r="K21" s="65">
        <v>9</v>
      </c>
      <c r="L21" s="66">
        <v>10</v>
      </c>
      <c r="M21" s="65">
        <v>11</v>
      </c>
      <c r="N21" s="65">
        <v>12</v>
      </c>
      <c r="O21" s="65">
        <v>13</v>
      </c>
      <c r="P21" s="65">
        <v>14</v>
      </c>
      <c r="Q21" s="65">
        <v>15</v>
      </c>
      <c r="R21" s="65">
        <v>16</v>
      </c>
      <c r="S21" s="65">
        <v>17</v>
      </c>
      <c r="T21" s="65">
        <v>18</v>
      </c>
      <c r="U21" s="65">
        <v>19</v>
      </c>
      <c r="V21" s="65">
        <v>20</v>
      </c>
      <c r="W21" s="65">
        <v>21</v>
      </c>
      <c r="X21" s="65">
        <v>22</v>
      </c>
      <c r="Y21" s="65">
        <v>23</v>
      </c>
      <c r="Z21" s="65">
        <v>24</v>
      </c>
      <c r="AA21" s="65">
        <v>25</v>
      </c>
      <c r="AB21" s="65">
        <v>26</v>
      </c>
      <c r="AC21" s="65">
        <v>27</v>
      </c>
      <c r="AD21" s="65">
        <v>28</v>
      </c>
      <c r="AE21" s="65">
        <v>29</v>
      </c>
      <c r="AF21" s="65">
        <v>30</v>
      </c>
      <c r="AG21" s="65">
        <v>31</v>
      </c>
      <c r="AH21" s="65">
        <v>32</v>
      </c>
      <c r="AI21" s="65">
        <v>33</v>
      </c>
      <c r="AJ21" s="65">
        <v>34</v>
      </c>
      <c r="AK21" s="65">
        <v>35</v>
      </c>
      <c r="AL21" s="65">
        <v>36</v>
      </c>
      <c r="AM21" s="65">
        <v>37</v>
      </c>
      <c r="AN21" s="65">
        <v>38</v>
      </c>
      <c r="AO21" s="65">
        <v>39</v>
      </c>
      <c r="AP21" s="65">
        <v>40</v>
      </c>
      <c r="AQ21" s="65">
        <v>41</v>
      </c>
      <c r="AR21" s="65">
        <v>42</v>
      </c>
      <c r="AS21" s="65">
        <v>43</v>
      </c>
      <c r="AT21" s="65">
        <v>44</v>
      </c>
      <c r="AU21" s="65">
        <v>45</v>
      </c>
      <c r="AV21" s="65">
        <v>46</v>
      </c>
      <c r="AW21" s="65">
        <v>47</v>
      </c>
      <c r="AX21" s="65">
        <v>48</v>
      </c>
      <c r="AY21" s="65">
        <v>49</v>
      </c>
      <c r="AZ21" s="65">
        <v>50</v>
      </c>
      <c r="BA21" s="65">
        <v>51</v>
      </c>
      <c r="BB21" s="67">
        <v>52</v>
      </c>
    </row>
    <row r="22" spans="2:54" ht="18.75" customHeight="1">
      <c r="B22" s="68">
        <v>1</v>
      </c>
      <c r="C22" s="69" t="s">
        <v>69</v>
      </c>
      <c r="D22" s="70" t="s">
        <v>69</v>
      </c>
      <c r="E22" s="70" t="s">
        <v>69</v>
      </c>
      <c r="F22" s="70" t="s">
        <v>69</v>
      </c>
      <c r="G22" s="70" t="s">
        <v>69</v>
      </c>
      <c r="H22" s="70" t="s">
        <v>69</v>
      </c>
      <c r="I22" s="70" t="s">
        <v>69</v>
      </c>
      <c r="J22" s="70" t="s">
        <v>69</v>
      </c>
      <c r="K22" s="70" t="s">
        <v>69</v>
      </c>
      <c r="L22" s="70" t="s">
        <v>69</v>
      </c>
      <c r="M22" s="70" t="s">
        <v>69</v>
      </c>
      <c r="N22" s="70" t="s">
        <v>69</v>
      </c>
      <c r="O22" s="70" t="s">
        <v>69</v>
      </c>
      <c r="P22" s="70" t="s">
        <v>69</v>
      </c>
      <c r="Q22" s="70" t="s">
        <v>69</v>
      </c>
      <c r="R22" s="70" t="s">
        <v>69</v>
      </c>
      <c r="S22" s="70" t="s">
        <v>72</v>
      </c>
      <c r="T22" s="70" t="s">
        <v>71</v>
      </c>
      <c r="U22" s="70" t="s">
        <v>72</v>
      </c>
      <c r="V22" s="70" t="s">
        <v>73</v>
      </c>
      <c r="W22" s="70" t="s">
        <v>73</v>
      </c>
      <c r="X22" s="70" t="s">
        <v>73</v>
      </c>
      <c r="Y22" s="70" t="s">
        <v>69</v>
      </c>
      <c r="Z22" s="70" t="s">
        <v>69</v>
      </c>
      <c r="AA22" s="70" t="s">
        <v>69</v>
      </c>
      <c r="AB22" s="70" t="s">
        <v>69</v>
      </c>
      <c r="AC22" s="70" t="s">
        <v>69</v>
      </c>
      <c r="AD22" s="70" t="s">
        <v>69</v>
      </c>
      <c r="AE22" s="70" t="s">
        <v>69</v>
      </c>
      <c r="AF22" s="70" t="s">
        <v>69</v>
      </c>
      <c r="AG22" s="70" t="s">
        <v>69</v>
      </c>
      <c r="AH22" s="70" t="s">
        <v>69</v>
      </c>
      <c r="AI22" s="70" t="s">
        <v>69</v>
      </c>
      <c r="AJ22" s="70" t="s">
        <v>69</v>
      </c>
      <c r="AK22" s="70" t="s">
        <v>69</v>
      </c>
      <c r="AL22" s="70" t="s">
        <v>69</v>
      </c>
      <c r="AM22" s="70" t="s">
        <v>69</v>
      </c>
      <c r="AN22" s="70" t="s">
        <v>69</v>
      </c>
      <c r="AO22" s="70" t="s">
        <v>72</v>
      </c>
      <c r="AP22" s="70" t="s">
        <v>72</v>
      </c>
      <c r="AQ22" s="70" t="s">
        <v>72</v>
      </c>
      <c r="AR22" s="70" t="s">
        <v>71</v>
      </c>
      <c r="AS22" s="70" t="s">
        <v>71</v>
      </c>
      <c r="AT22" s="70" t="s">
        <v>71</v>
      </c>
      <c r="AU22" s="70" t="s">
        <v>71</v>
      </c>
      <c r="AV22" s="70" t="s">
        <v>71</v>
      </c>
      <c r="AW22" s="70" t="s">
        <v>71</v>
      </c>
      <c r="AX22" s="70" t="s">
        <v>71</v>
      </c>
      <c r="AY22" s="70" t="s">
        <v>71</v>
      </c>
      <c r="AZ22" s="70" t="s">
        <v>71</v>
      </c>
      <c r="BA22" s="70" t="s">
        <v>71</v>
      </c>
      <c r="BB22" s="71" t="s">
        <v>71</v>
      </c>
    </row>
    <row r="23" spans="2:54" ht="18.75" customHeight="1">
      <c r="B23" s="72">
        <v>2</v>
      </c>
      <c r="C23" s="73" t="s">
        <v>69</v>
      </c>
      <c r="D23" s="74" t="s">
        <v>69</v>
      </c>
      <c r="E23" s="74" t="s">
        <v>69</v>
      </c>
      <c r="F23" s="74" t="s">
        <v>69</v>
      </c>
      <c r="G23" s="74" t="s">
        <v>69</v>
      </c>
      <c r="H23" s="74" t="s">
        <v>69</v>
      </c>
      <c r="I23" s="74" t="s">
        <v>69</v>
      </c>
      <c r="J23" s="74" t="s">
        <v>69</v>
      </c>
      <c r="K23" s="74" t="s">
        <v>69</v>
      </c>
      <c r="L23" s="74" t="s">
        <v>69</v>
      </c>
      <c r="M23" s="74" t="s">
        <v>69</v>
      </c>
      <c r="N23" s="74" t="s">
        <v>69</v>
      </c>
      <c r="O23" s="74" t="s">
        <v>69</v>
      </c>
      <c r="P23" s="74" t="s">
        <v>69</v>
      </c>
      <c r="Q23" s="74" t="s">
        <v>69</v>
      </c>
      <c r="R23" s="74" t="s">
        <v>69</v>
      </c>
      <c r="S23" s="74" t="s">
        <v>70</v>
      </c>
      <c r="T23" s="74" t="s">
        <v>71</v>
      </c>
      <c r="U23" s="74" t="s">
        <v>70</v>
      </c>
      <c r="V23" s="74" t="s">
        <v>73</v>
      </c>
      <c r="W23" s="74" t="s">
        <v>73</v>
      </c>
      <c r="X23" s="74" t="s">
        <v>73</v>
      </c>
      <c r="Y23" s="74" t="s">
        <v>69</v>
      </c>
      <c r="Z23" s="74" t="s">
        <v>69</v>
      </c>
      <c r="AA23" s="74" t="s">
        <v>69</v>
      </c>
      <c r="AB23" s="74" t="s">
        <v>69</v>
      </c>
      <c r="AC23" s="74" t="s">
        <v>69</v>
      </c>
      <c r="AD23" s="74" t="s">
        <v>69</v>
      </c>
      <c r="AE23" s="74" t="s">
        <v>69</v>
      </c>
      <c r="AF23" s="74" t="s">
        <v>69</v>
      </c>
      <c r="AG23" s="74" t="s">
        <v>69</v>
      </c>
      <c r="AH23" s="74" t="s">
        <v>69</v>
      </c>
      <c r="AI23" s="74" t="s">
        <v>69</v>
      </c>
      <c r="AJ23" s="74" t="s">
        <v>69</v>
      </c>
      <c r="AK23" s="74" t="s">
        <v>69</v>
      </c>
      <c r="AL23" s="74" t="s">
        <v>69</v>
      </c>
      <c r="AM23" s="74" t="s">
        <v>69</v>
      </c>
      <c r="AN23" s="74" t="s">
        <v>69</v>
      </c>
      <c r="AO23" s="74" t="s">
        <v>72</v>
      </c>
      <c r="AP23" s="74" t="s">
        <v>72</v>
      </c>
      <c r="AQ23" s="74" t="s">
        <v>72</v>
      </c>
      <c r="AR23" s="74" t="s">
        <v>71</v>
      </c>
      <c r="AS23" s="74" t="s">
        <v>71</v>
      </c>
      <c r="AT23" s="74" t="s">
        <v>71</v>
      </c>
      <c r="AU23" s="74" t="s">
        <v>71</v>
      </c>
      <c r="AV23" s="74" t="s">
        <v>71</v>
      </c>
      <c r="AW23" s="74" t="s">
        <v>71</v>
      </c>
      <c r="AX23" s="74" t="s">
        <v>71</v>
      </c>
      <c r="AY23" s="74" t="s">
        <v>71</v>
      </c>
      <c r="AZ23" s="74" t="s">
        <v>71</v>
      </c>
      <c r="BA23" s="74" t="s">
        <v>71</v>
      </c>
      <c r="BB23" s="75" t="s">
        <v>71</v>
      </c>
    </row>
    <row r="24" spans="2:54" ht="18.75" customHeight="1">
      <c r="B24" s="72">
        <v>3</v>
      </c>
      <c r="C24" s="73" t="s">
        <v>69</v>
      </c>
      <c r="D24" s="74" t="s">
        <v>69</v>
      </c>
      <c r="E24" s="74" t="s">
        <v>69</v>
      </c>
      <c r="F24" s="74" t="s">
        <v>69</v>
      </c>
      <c r="G24" s="74" t="s">
        <v>69</v>
      </c>
      <c r="H24" s="74" t="s">
        <v>69</v>
      </c>
      <c r="I24" s="74" t="s">
        <v>69</v>
      </c>
      <c r="J24" s="74" t="s">
        <v>69</v>
      </c>
      <c r="K24" s="74" t="s">
        <v>69</v>
      </c>
      <c r="L24" s="74" t="s">
        <v>69</v>
      </c>
      <c r="M24" s="74" t="s">
        <v>69</v>
      </c>
      <c r="N24" s="74" t="s">
        <v>69</v>
      </c>
      <c r="O24" s="74" t="s">
        <v>69</v>
      </c>
      <c r="P24" s="74" t="s">
        <v>69</v>
      </c>
      <c r="Q24" s="74" t="s">
        <v>69</v>
      </c>
      <c r="R24" s="74" t="s">
        <v>69</v>
      </c>
      <c r="S24" s="74" t="s">
        <v>70</v>
      </c>
      <c r="T24" s="74" t="s">
        <v>71</v>
      </c>
      <c r="U24" s="74" t="s">
        <v>72</v>
      </c>
      <c r="V24" s="74" t="s">
        <v>73</v>
      </c>
      <c r="W24" s="74" t="s">
        <v>73</v>
      </c>
      <c r="X24" s="74" t="s">
        <v>73</v>
      </c>
      <c r="Y24" s="74" t="s">
        <v>69</v>
      </c>
      <c r="Z24" s="74" t="s">
        <v>69</v>
      </c>
      <c r="AA24" s="74" t="s">
        <v>69</v>
      </c>
      <c r="AB24" s="74" t="s">
        <v>69</v>
      </c>
      <c r="AC24" s="74" t="s">
        <v>69</v>
      </c>
      <c r="AD24" s="74" t="s">
        <v>69</v>
      </c>
      <c r="AE24" s="74" t="s">
        <v>69</v>
      </c>
      <c r="AF24" s="74" t="s">
        <v>69</v>
      </c>
      <c r="AG24" s="74" t="s">
        <v>69</v>
      </c>
      <c r="AH24" s="74" t="s">
        <v>69</v>
      </c>
      <c r="AI24" s="74" t="s">
        <v>69</v>
      </c>
      <c r="AJ24" s="74" t="s">
        <v>69</v>
      </c>
      <c r="AK24" s="74" t="s">
        <v>69</v>
      </c>
      <c r="AL24" s="74" t="s">
        <v>69</v>
      </c>
      <c r="AM24" s="74" t="s">
        <v>69</v>
      </c>
      <c r="AN24" s="74" t="s">
        <v>69</v>
      </c>
      <c r="AO24" s="74" t="s">
        <v>72</v>
      </c>
      <c r="AP24" s="74" t="s">
        <v>72</v>
      </c>
      <c r="AQ24" s="74" t="s">
        <v>72</v>
      </c>
      <c r="AR24" s="74" t="s">
        <v>71</v>
      </c>
      <c r="AS24" s="74" t="s">
        <v>71</v>
      </c>
      <c r="AT24" s="74" t="s">
        <v>71</v>
      </c>
      <c r="AU24" s="74" t="s">
        <v>71</v>
      </c>
      <c r="AV24" s="74" t="s">
        <v>71</v>
      </c>
      <c r="AW24" s="74" t="s">
        <v>71</v>
      </c>
      <c r="AX24" s="74" t="s">
        <v>71</v>
      </c>
      <c r="AY24" s="74" t="s">
        <v>71</v>
      </c>
      <c r="AZ24" s="74" t="s">
        <v>71</v>
      </c>
      <c r="BA24" s="74" t="s">
        <v>71</v>
      </c>
      <c r="BB24" s="75" t="s">
        <v>71</v>
      </c>
    </row>
    <row r="25" spans="2:54" ht="18.75" customHeight="1" thickBot="1">
      <c r="B25" s="76">
        <v>4</v>
      </c>
      <c r="C25" s="77" t="s">
        <v>69</v>
      </c>
      <c r="D25" s="78" t="s">
        <v>69</v>
      </c>
      <c r="E25" s="78" t="s">
        <v>69</v>
      </c>
      <c r="F25" s="78" t="s">
        <v>69</v>
      </c>
      <c r="G25" s="78" t="s">
        <v>69</v>
      </c>
      <c r="H25" s="78" t="s">
        <v>69</v>
      </c>
      <c r="I25" s="78" t="s">
        <v>69</v>
      </c>
      <c r="J25" s="78" t="s">
        <v>69</v>
      </c>
      <c r="K25" s="78" t="s">
        <v>69</v>
      </c>
      <c r="L25" s="78" t="s">
        <v>69</v>
      </c>
      <c r="M25" s="78" t="s">
        <v>69</v>
      </c>
      <c r="N25" s="78" t="s">
        <v>69</v>
      </c>
      <c r="O25" s="78" t="s">
        <v>69</v>
      </c>
      <c r="P25" s="78" t="s">
        <v>69</v>
      </c>
      <c r="Q25" s="78" t="s">
        <v>69</v>
      </c>
      <c r="R25" s="78" t="s">
        <v>69</v>
      </c>
      <c r="S25" s="78" t="s">
        <v>70</v>
      </c>
      <c r="T25" s="78" t="s">
        <v>71</v>
      </c>
      <c r="U25" s="78" t="s">
        <v>72</v>
      </c>
      <c r="V25" s="78" t="s">
        <v>73</v>
      </c>
      <c r="W25" s="78" t="s">
        <v>73</v>
      </c>
      <c r="X25" s="78" t="s">
        <v>73</v>
      </c>
      <c r="Y25" s="78" t="s">
        <v>69</v>
      </c>
      <c r="Z25" s="78" t="s">
        <v>69</v>
      </c>
      <c r="AA25" s="78" t="s">
        <v>69</v>
      </c>
      <c r="AB25" s="78" t="s">
        <v>69</v>
      </c>
      <c r="AC25" s="78" t="s">
        <v>69</v>
      </c>
      <c r="AD25" s="78" t="s">
        <v>69</v>
      </c>
      <c r="AE25" s="78" t="s">
        <v>69</v>
      </c>
      <c r="AF25" s="78" t="s">
        <v>69</v>
      </c>
      <c r="AG25" s="78" t="s">
        <v>69</v>
      </c>
      <c r="AH25" s="78" t="s">
        <v>69</v>
      </c>
      <c r="AI25" s="78" t="s">
        <v>69</v>
      </c>
      <c r="AJ25" s="78" t="s">
        <v>69</v>
      </c>
      <c r="AK25" s="78" t="s">
        <v>72</v>
      </c>
      <c r="AL25" s="78" t="s">
        <v>72</v>
      </c>
      <c r="AM25" s="78" t="s">
        <v>72</v>
      </c>
      <c r="AN25" s="78" t="s">
        <v>74</v>
      </c>
      <c r="AO25" s="78" t="s">
        <v>74</v>
      </c>
      <c r="AP25" s="79" t="s">
        <v>74</v>
      </c>
      <c r="AQ25" s="78" t="s">
        <v>74</v>
      </c>
      <c r="AR25" s="80" t="s">
        <v>74</v>
      </c>
      <c r="AS25" s="80" t="s">
        <v>74</v>
      </c>
      <c r="AT25" s="80"/>
      <c r="AU25" s="78"/>
      <c r="AV25" s="78"/>
      <c r="AW25" s="78"/>
      <c r="AX25" s="78"/>
      <c r="AY25" s="78"/>
      <c r="AZ25" s="78"/>
      <c r="BA25" s="78"/>
      <c r="BB25" s="81"/>
    </row>
    <row r="26" spans="2:54" ht="12.75" customHeigh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85"/>
      <c r="AV26" s="85"/>
      <c r="AW26" s="85"/>
      <c r="AX26" s="85"/>
      <c r="AY26" s="85"/>
      <c r="AZ26" s="85"/>
      <c r="BA26" s="85"/>
      <c r="BB26" s="85"/>
    </row>
    <row r="27" spans="1:54" ht="18.75" customHeight="1">
      <c r="A27" s="36"/>
      <c r="B27" s="37" t="s">
        <v>75</v>
      </c>
      <c r="C27" s="86"/>
      <c r="D27" s="86"/>
      <c r="E27" s="86"/>
      <c r="F27" s="86"/>
      <c r="G27" s="86"/>
      <c r="H27" s="87" t="s">
        <v>69</v>
      </c>
      <c r="I27" s="88" t="s">
        <v>76</v>
      </c>
      <c r="J27" s="89"/>
      <c r="K27" s="89"/>
      <c r="L27" s="89"/>
      <c r="M27" s="89"/>
      <c r="N27" s="90"/>
      <c r="O27" s="91"/>
      <c r="P27" s="87" t="s">
        <v>70</v>
      </c>
      <c r="Q27" s="92" t="s">
        <v>77</v>
      </c>
      <c r="R27" s="89"/>
      <c r="S27" s="89"/>
      <c r="T27" s="90"/>
      <c r="U27" s="90"/>
      <c r="V27" s="93"/>
      <c r="W27" s="87" t="s">
        <v>73</v>
      </c>
      <c r="X27" s="92" t="s">
        <v>78</v>
      </c>
      <c r="Y27" s="94"/>
      <c r="Z27" s="95"/>
      <c r="AA27" s="96"/>
      <c r="AB27" s="96"/>
      <c r="AC27" s="96"/>
      <c r="AD27" s="87" t="s">
        <v>71</v>
      </c>
      <c r="AE27" s="88" t="s">
        <v>79</v>
      </c>
      <c r="AF27" s="90"/>
      <c r="AG27" s="90"/>
      <c r="AH27" s="96"/>
      <c r="AI27" s="87" t="s">
        <v>74</v>
      </c>
      <c r="AJ27" s="531" t="s">
        <v>254</v>
      </c>
      <c r="AK27" s="532"/>
      <c r="AL27" s="532"/>
      <c r="AM27" s="532"/>
      <c r="AN27" s="532"/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  <c r="AY27" s="533"/>
      <c r="AZ27" s="96"/>
      <c r="BA27" s="97"/>
      <c r="BB27" s="97"/>
    </row>
    <row r="28" spans="1:54" ht="12.75" customHeight="1">
      <c r="A28" s="3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54" ht="16.5">
      <c r="A29" s="36"/>
      <c r="B29" s="618" t="s">
        <v>80</v>
      </c>
      <c r="C29" s="618"/>
      <c r="D29" s="618"/>
      <c r="E29" s="618"/>
      <c r="F29" s="618"/>
      <c r="G29" s="618"/>
      <c r="H29" s="618"/>
      <c r="I29" s="618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20" t="s">
        <v>81</v>
      </c>
      <c r="AB29" s="619"/>
      <c r="AC29" s="619"/>
      <c r="AD29" s="619"/>
      <c r="AE29" s="619"/>
      <c r="AF29" s="619"/>
      <c r="AG29" s="619"/>
      <c r="AH29" s="619"/>
      <c r="AI29" s="619"/>
      <c r="AJ29" s="619"/>
      <c r="AK29" s="619"/>
      <c r="AL29" s="98"/>
      <c r="AM29" s="620" t="s">
        <v>251</v>
      </c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43"/>
      <c r="BA29" s="43"/>
      <c r="BB29" s="9"/>
    </row>
    <row r="30" spans="1:54" ht="6.75" customHeight="1" thickBot="1">
      <c r="A30" s="36"/>
      <c r="B30" s="37"/>
      <c r="C30" s="37"/>
      <c r="D30" s="37"/>
      <c r="E30" s="37"/>
      <c r="F30" s="37"/>
      <c r="G30" s="37"/>
      <c r="H30" s="37"/>
      <c r="I30" s="37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ht="74.25" customHeight="1" thickBot="1">
      <c r="A31" s="36"/>
      <c r="B31" s="621" t="s">
        <v>56</v>
      </c>
      <c r="C31" s="622"/>
      <c r="D31" s="623"/>
      <c r="E31" s="598" t="s">
        <v>255</v>
      </c>
      <c r="F31" s="598"/>
      <c r="G31" s="598"/>
      <c r="H31" s="597" t="s">
        <v>82</v>
      </c>
      <c r="I31" s="598"/>
      <c r="J31" s="598"/>
      <c r="K31" s="599" t="s">
        <v>83</v>
      </c>
      <c r="L31" s="599"/>
      <c r="M31" s="599"/>
      <c r="N31" s="600" t="s">
        <v>253</v>
      </c>
      <c r="O31" s="601"/>
      <c r="P31" s="601"/>
      <c r="Q31" s="602"/>
      <c r="R31" s="599" t="s">
        <v>84</v>
      </c>
      <c r="S31" s="599"/>
      <c r="T31" s="599"/>
      <c r="U31" s="599" t="s">
        <v>85</v>
      </c>
      <c r="V31" s="599"/>
      <c r="W31" s="599"/>
      <c r="X31" s="43"/>
      <c r="Y31" s="43"/>
      <c r="Z31" s="586" t="s">
        <v>86</v>
      </c>
      <c r="AA31" s="587"/>
      <c r="AB31" s="587"/>
      <c r="AC31" s="587"/>
      <c r="AD31" s="587"/>
      <c r="AE31" s="587"/>
      <c r="AF31" s="588"/>
      <c r="AG31" s="549" t="s">
        <v>87</v>
      </c>
      <c r="AH31" s="550"/>
      <c r="AI31" s="550" t="s">
        <v>88</v>
      </c>
      <c r="AJ31" s="551"/>
      <c r="AK31" s="43"/>
      <c r="AL31" s="43"/>
      <c r="AM31" s="616" t="s">
        <v>252</v>
      </c>
      <c r="AN31" s="617"/>
      <c r="AO31" s="617"/>
      <c r="AP31" s="617"/>
      <c r="AQ31" s="617"/>
      <c r="AR31" s="617"/>
      <c r="AS31" s="617"/>
      <c r="AT31" s="617"/>
      <c r="AU31" s="552" t="s">
        <v>87</v>
      </c>
      <c r="AV31" s="553"/>
      <c r="AW31" s="36"/>
      <c r="AX31" s="36"/>
      <c r="AY31" s="36"/>
      <c r="AZ31" s="43"/>
      <c r="BA31" s="43"/>
      <c r="BB31" s="43"/>
    </row>
    <row r="32" spans="2:54" ht="14.25" customHeight="1">
      <c r="B32" s="592">
        <v>1</v>
      </c>
      <c r="C32" s="576"/>
      <c r="D32" s="593"/>
      <c r="E32" s="592">
        <v>32</v>
      </c>
      <c r="F32" s="576"/>
      <c r="G32" s="577"/>
      <c r="H32" s="575">
        <v>6</v>
      </c>
      <c r="I32" s="576"/>
      <c r="J32" s="577"/>
      <c r="K32" s="575">
        <v>2</v>
      </c>
      <c r="L32" s="576"/>
      <c r="M32" s="577"/>
      <c r="N32" s="575"/>
      <c r="O32" s="576"/>
      <c r="P32" s="576"/>
      <c r="Q32" s="577"/>
      <c r="R32" s="575">
        <v>9</v>
      </c>
      <c r="S32" s="576"/>
      <c r="T32" s="593"/>
      <c r="U32" s="594">
        <f>SUM(E32:T32)</f>
        <v>49</v>
      </c>
      <c r="V32" s="595"/>
      <c r="W32" s="596"/>
      <c r="X32" s="99"/>
      <c r="Y32" s="99"/>
      <c r="Z32" s="567" t="s">
        <v>7</v>
      </c>
      <c r="AA32" s="568"/>
      <c r="AB32" s="568"/>
      <c r="AC32" s="568"/>
      <c r="AD32" s="568"/>
      <c r="AE32" s="568"/>
      <c r="AF32" s="569"/>
      <c r="AG32" s="578">
        <v>2</v>
      </c>
      <c r="AH32" s="579"/>
      <c r="AI32" s="580">
        <v>4</v>
      </c>
      <c r="AJ32" s="581"/>
      <c r="AK32" s="99"/>
      <c r="AL32" s="99"/>
      <c r="AM32" s="612" t="str">
        <f>IF(AND(Налаштування!$I$2,Налаштування!$J$2),"кваліфікаційна робота та атестаційний екзамен",IF(Налаштування!$I$2,"кваліфікаційна робота","атестаційний екзамен"))</f>
        <v>кваліфікаційна робота та атестаційний екзамен</v>
      </c>
      <c r="AN32" s="613"/>
      <c r="AO32" s="613"/>
      <c r="AP32" s="613"/>
      <c r="AQ32" s="613"/>
      <c r="AR32" s="613"/>
      <c r="AS32" s="613"/>
      <c r="AT32" s="613"/>
      <c r="AU32" s="580">
        <v>8</v>
      </c>
      <c r="AV32" s="581"/>
      <c r="AZ32" s="99"/>
      <c r="BA32" s="99"/>
      <c r="BB32" s="99"/>
    </row>
    <row r="33" spans="2:54" ht="14.25" customHeight="1" thickBot="1">
      <c r="B33" s="571">
        <v>2</v>
      </c>
      <c r="C33" s="572"/>
      <c r="D33" s="582"/>
      <c r="E33" s="571">
        <v>32</v>
      </c>
      <c r="F33" s="572"/>
      <c r="G33" s="573"/>
      <c r="H33" s="574">
        <v>6</v>
      </c>
      <c r="I33" s="572"/>
      <c r="J33" s="573"/>
      <c r="K33" s="574">
        <v>2</v>
      </c>
      <c r="L33" s="572"/>
      <c r="M33" s="573"/>
      <c r="N33" s="574"/>
      <c r="O33" s="572"/>
      <c r="P33" s="572"/>
      <c r="Q33" s="573"/>
      <c r="R33" s="574">
        <v>12</v>
      </c>
      <c r="S33" s="572"/>
      <c r="T33" s="582"/>
      <c r="U33" s="589">
        <f>SUM(E33:T33)</f>
        <v>52</v>
      </c>
      <c r="V33" s="590"/>
      <c r="W33" s="591"/>
      <c r="X33" s="99"/>
      <c r="Y33" s="99"/>
      <c r="Z33" s="570"/>
      <c r="AA33" s="536"/>
      <c r="AB33" s="536"/>
      <c r="AC33" s="536"/>
      <c r="AD33" s="536"/>
      <c r="AE33" s="536"/>
      <c r="AF33" s="537"/>
      <c r="AG33" s="624"/>
      <c r="AH33" s="542"/>
      <c r="AI33" s="625"/>
      <c r="AJ33" s="546"/>
      <c r="AK33" s="99"/>
      <c r="AL33" s="99"/>
      <c r="AM33" s="614"/>
      <c r="AN33" s="615"/>
      <c r="AO33" s="615"/>
      <c r="AP33" s="615"/>
      <c r="AQ33" s="615"/>
      <c r="AR33" s="615"/>
      <c r="AS33" s="615"/>
      <c r="AT33" s="615"/>
      <c r="AU33" s="547"/>
      <c r="AV33" s="548"/>
      <c r="AZ33" s="99"/>
      <c r="BA33" s="99"/>
      <c r="BB33" s="99"/>
    </row>
    <row r="34" spans="2:54" ht="14.25" customHeight="1">
      <c r="B34" s="571">
        <v>3</v>
      </c>
      <c r="C34" s="572"/>
      <c r="D34" s="582"/>
      <c r="E34" s="571">
        <v>32</v>
      </c>
      <c r="F34" s="572"/>
      <c r="G34" s="573"/>
      <c r="H34" s="574">
        <v>6</v>
      </c>
      <c r="I34" s="572"/>
      <c r="J34" s="573"/>
      <c r="K34" s="574">
        <v>2</v>
      </c>
      <c r="L34" s="572"/>
      <c r="M34" s="573"/>
      <c r="N34" s="574"/>
      <c r="O34" s="572"/>
      <c r="P34" s="572"/>
      <c r="Q34" s="573"/>
      <c r="R34" s="574">
        <v>12</v>
      </c>
      <c r="S34" s="572"/>
      <c r="T34" s="582"/>
      <c r="U34" s="589">
        <f>SUM(E34:T34)</f>
        <v>52</v>
      </c>
      <c r="V34" s="590"/>
      <c r="W34" s="591"/>
      <c r="X34" s="99"/>
      <c r="Y34" s="99"/>
      <c r="Z34" s="567" t="s">
        <v>348</v>
      </c>
      <c r="AA34" s="568"/>
      <c r="AB34" s="568"/>
      <c r="AC34" s="568"/>
      <c r="AD34" s="568"/>
      <c r="AE34" s="568"/>
      <c r="AF34" s="569"/>
      <c r="AG34" s="578">
        <v>4</v>
      </c>
      <c r="AH34" s="579"/>
      <c r="AI34" s="580">
        <v>4</v>
      </c>
      <c r="AJ34" s="581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</row>
    <row r="35" spans="2:54" ht="14.25" customHeight="1" thickBot="1">
      <c r="B35" s="557">
        <v>4</v>
      </c>
      <c r="C35" s="558"/>
      <c r="D35" s="559"/>
      <c r="E35" s="557">
        <v>28</v>
      </c>
      <c r="F35" s="558"/>
      <c r="G35" s="566"/>
      <c r="H35" s="565">
        <v>6</v>
      </c>
      <c r="I35" s="558"/>
      <c r="J35" s="566"/>
      <c r="K35" s="565">
        <v>2</v>
      </c>
      <c r="L35" s="558"/>
      <c r="M35" s="566"/>
      <c r="N35" s="565">
        <v>6</v>
      </c>
      <c r="O35" s="558"/>
      <c r="P35" s="558"/>
      <c r="Q35" s="566"/>
      <c r="R35" s="565">
        <v>1</v>
      </c>
      <c r="S35" s="558"/>
      <c r="T35" s="559"/>
      <c r="U35" s="583">
        <f>SUM(E35:T35)</f>
        <v>43</v>
      </c>
      <c r="V35" s="584"/>
      <c r="W35" s="585"/>
      <c r="X35" s="99"/>
      <c r="Y35" s="99"/>
      <c r="Z35" s="538"/>
      <c r="AA35" s="539"/>
      <c r="AB35" s="539"/>
      <c r="AC35" s="539"/>
      <c r="AD35" s="539"/>
      <c r="AE35" s="539"/>
      <c r="AF35" s="540"/>
      <c r="AG35" s="543"/>
      <c r="AH35" s="544"/>
      <c r="AI35" s="547"/>
      <c r="AJ35" s="548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</row>
    <row r="36" spans="2:54" ht="16.5" customHeight="1" thickBot="1">
      <c r="B36" s="560" t="s">
        <v>85</v>
      </c>
      <c r="C36" s="561"/>
      <c r="D36" s="562"/>
      <c r="E36" s="560">
        <f>SUM(E32:G35)</f>
        <v>124</v>
      </c>
      <c r="F36" s="561"/>
      <c r="G36" s="563"/>
      <c r="H36" s="560">
        <f>SUM(H32:J35)</f>
        <v>24</v>
      </c>
      <c r="I36" s="561"/>
      <c r="J36" s="563"/>
      <c r="K36" s="560">
        <f>SUM(K32:M35)</f>
        <v>8</v>
      </c>
      <c r="L36" s="561"/>
      <c r="M36" s="563"/>
      <c r="N36" s="555">
        <v>6</v>
      </c>
      <c r="O36" s="555"/>
      <c r="P36" s="555"/>
      <c r="Q36" s="564"/>
      <c r="R36" s="560">
        <f>SUM(R32:T35)</f>
        <v>34</v>
      </c>
      <c r="S36" s="561"/>
      <c r="T36" s="563"/>
      <c r="U36" s="554">
        <f>SUM(U32:W35)</f>
        <v>196</v>
      </c>
      <c r="V36" s="555"/>
      <c r="W36" s="556"/>
      <c r="X36" s="99"/>
      <c r="Y36" s="99"/>
      <c r="Z36" s="535" t="s">
        <v>349</v>
      </c>
      <c r="AA36" s="536"/>
      <c r="AB36" s="536"/>
      <c r="AC36" s="536"/>
      <c r="AD36" s="536"/>
      <c r="AE36" s="536"/>
      <c r="AF36" s="537"/>
      <c r="AG36" s="541">
        <v>6</v>
      </c>
      <c r="AH36" s="542"/>
      <c r="AI36" s="545">
        <v>4</v>
      </c>
      <c r="AJ36" s="546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</row>
    <row r="37" spans="24:54" ht="13.5" thickBot="1">
      <c r="X37" s="99"/>
      <c r="Y37" s="99"/>
      <c r="Z37" s="538"/>
      <c r="AA37" s="539"/>
      <c r="AB37" s="539"/>
      <c r="AC37" s="539"/>
      <c r="AD37" s="539"/>
      <c r="AE37" s="539"/>
      <c r="AF37" s="540"/>
      <c r="AG37" s="543"/>
      <c r="AH37" s="544"/>
      <c r="AI37" s="547"/>
      <c r="AJ37" s="548"/>
      <c r="AK37" s="99"/>
      <c r="AL37" s="99"/>
      <c r="BA37" s="99"/>
      <c r="BB37" s="99"/>
    </row>
    <row r="38" spans="2:54" ht="13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535" t="s">
        <v>9</v>
      </c>
      <c r="AA38" s="536"/>
      <c r="AB38" s="536"/>
      <c r="AC38" s="536"/>
      <c r="AD38" s="536"/>
      <c r="AE38" s="536"/>
      <c r="AF38" s="537"/>
      <c r="AG38" s="541">
        <v>8</v>
      </c>
      <c r="AH38" s="542"/>
      <c r="AI38" s="545">
        <v>4</v>
      </c>
      <c r="AJ38" s="546"/>
      <c r="AK38" s="99"/>
      <c r="AL38" s="99"/>
      <c r="BA38" s="99"/>
      <c r="BB38" s="99"/>
    </row>
    <row r="39" spans="26:36" ht="13.5" customHeight="1" thickBot="1">
      <c r="Z39" s="538"/>
      <c r="AA39" s="539"/>
      <c r="AB39" s="539"/>
      <c r="AC39" s="539"/>
      <c r="AD39" s="539"/>
      <c r="AE39" s="539"/>
      <c r="AF39" s="540"/>
      <c r="AG39" s="543"/>
      <c r="AH39" s="544"/>
      <c r="AI39" s="547"/>
      <c r="AJ39" s="548"/>
    </row>
  </sheetData>
  <sheetProtection password="9454" sheet="1" formatCells="0" insertRows="0" deleteRows="0"/>
  <mergeCells count="89">
    <mergeCell ref="AM32:AT33"/>
    <mergeCell ref="AM31:AT31"/>
    <mergeCell ref="B29:Z29"/>
    <mergeCell ref="AA29:AK29"/>
    <mergeCell ref="AM29:AY29"/>
    <mergeCell ref="B31:D31"/>
    <mergeCell ref="E31:G31"/>
    <mergeCell ref="AG32:AH33"/>
    <mergeCell ref="AI32:AJ33"/>
    <mergeCell ref="AU32:AV33"/>
    <mergeCell ref="B34:D34"/>
    <mergeCell ref="U34:W34"/>
    <mergeCell ref="C18:BA18"/>
    <mergeCell ref="G19:O19"/>
    <mergeCell ref="Q19:T19"/>
    <mergeCell ref="V19:Y19"/>
    <mergeCell ref="AB19:AE19"/>
    <mergeCell ref="AF19:AI19"/>
    <mergeCell ref="AJ19:AM19"/>
    <mergeCell ref="R32:T32"/>
    <mergeCell ref="AQ19:AT19"/>
    <mergeCell ref="AU19:AX19"/>
    <mergeCell ref="AY19:BB19"/>
    <mergeCell ref="B20:B21"/>
    <mergeCell ref="C20:F20"/>
    <mergeCell ref="H20:J20"/>
    <mergeCell ref="L20:O20"/>
    <mergeCell ref="Q20:S20"/>
    <mergeCell ref="U20:W20"/>
    <mergeCell ref="Y20:AA20"/>
    <mergeCell ref="AC20:AF20"/>
    <mergeCell ref="AH20:AJ20"/>
    <mergeCell ref="AL20:AN20"/>
    <mergeCell ref="AP20:AS20"/>
    <mergeCell ref="AU20:AW20"/>
    <mergeCell ref="AY20:BB20"/>
    <mergeCell ref="U32:W32"/>
    <mergeCell ref="H31:J31"/>
    <mergeCell ref="K31:M31"/>
    <mergeCell ref="N31:Q31"/>
    <mergeCell ref="R31:T31"/>
    <mergeCell ref="U31:W31"/>
    <mergeCell ref="Z31:AF31"/>
    <mergeCell ref="R33:T33"/>
    <mergeCell ref="U33:W33"/>
    <mergeCell ref="B32:D32"/>
    <mergeCell ref="E32:G32"/>
    <mergeCell ref="H32:J32"/>
    <mergeCell ref="K32:M32"/>
    <mergeCell ref="B33:D33"/>
    <mergeCell ref="E33:G33"/>
    <mergeCell ref="H33:J33"/>
    <mergeCell ref="AG34:AH35"/>
    <mergeCell ref="AI34:AJ35"/>
    <mergeCell ref="R35:T35"/>
    <mergeCell ref="N35:Q35"/>
    <mergeCell ref="R34:T34"/>
    <mergeCell ref="Z34:AF35"/>
    <mergeCell ref="U35:W35"/>
    <mergeCell ref="H35:J35"/>
    <mergeCell ref="Z32:AF33"/>
    <mergeCell ref="E34:G34"/>
    <mergeCell ref="H34:J34"/>
    <mergeCell ref="K34:M34"/>
    <mergeCell ref="N34:Q34"/>
    <mergeCell ref="E35:G35"/>
    <mergeCell ref="N33:Q33"/>
    <mergeCell ref="N32:Q32"/>
    <mergeCell ref="K33:M33"/>
    <mergeCell ref="AU31:AV31"/>
    <mergeCell ref="U36:W36"/>
    <mergeCell ref="B35:D35"/>
    <mergeCell ref="B36:D36"/>
    <mergeCell ref="E36:G36"/>
    <mergeCell ref="H36:J36"/>
    <mergeCell ref="K36:M36"/>
    <mergeCell ref="N36:Q36"/>
    <mergeCell ref="R36:T36"/>
    <mergeCell ref="K35:M35"/>
    <mergeCell ref="AJ27:AY27"/>
    <mergeCell ref="AH12:BB13"/>
    <mergeCell ref="Z38:AF39"/>
    <mergeCell ref="AG38:AH39"/>
    <mergeCell ref="AI38:AJ39"/>
    <mergeCell ref="Z36:AF37"/>
    <mergeCell ref="AG36:AH37"/>
    <mergeCell ref="AI36:AJ37"/>
    <mergeCell ref="AG31:AH31"/>
    <mergeCell ref="AI31:AJ31"/>
  </mergeCells>
  <printOptions horizontalCentered="1"/>
  <pageMargins left="0.25" right="0.25" top="0.75" bottom="0.75" header="0.3" footer="0.3"/>
  <pageSetup blackAndWhite="1" fitToHeight="1" fitToWidth="1" horizontalDpi="1200" verticalDpi="1200" orientation="landscape" paperSize="9" scale="77" r:id="rId2"/>
  <ignoredErrors>
    <ignoredError sqref="U32:W3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9"/>
  <sheetViews>
    <sheetView tabSelected="1" zoomScale="120" zoomScaleNormal="120" zoomScalePageLayoutView="0" workbookViewId="0" topLeftCell="A28">
      <selection activeCell="E83" sqref="E83"/>
    </sheetView>
  </sheetViews>
  <sheetFormatPr defaultColWidth="9" defaultRowHeight="15"/>
  <cols>
    <col min="1" max="1" width="7.59765625" style="102" customWidth="1"/>
    <col min="2" max="2" width="38.3984375" style="126" customWidth="1"/>
    <col min="3" max="3" width="5.5" style="102" customWidth="1"/>
    <col min="4" max="4" width="9.8984375" style="217" customWidth="1"/>
    <col min="5" max="6" width="4.5" style="102" customWidth="1"/>
    <col min="7" max="7" width="4.8984375" style="228" customWidth="1"/>
    <col min="8" max="8" width="5.19921875" style="102" customWidth="1"/>
    <col min="9" max="9" width="5.09765625" style="102" customWidth="1"/>
    <col min="10" max="10" width="5.69921875" style="102" customWidth="1"/>
    <col min="11" max="12" width="4.69921875" style="102" customWidth="1"/>
    <col min="13" max="13" width="5.3984375" style="102" customWidth="1"/>
    <col min="14" max="14" width="5.09765625" style="102" customWidth="1"/>
    <col min="15" max="18" width="5.19921875" style="134" customWidth="1"/>
    <col min="19" max="20" width="5.19921875" style="230" customWidth="1"/>
    <col min="21" max="21" width="5.19921875" style="134" customWidth="1"/>
    <col min="22" max="22" width="5.19921875" style="212" customWidth="1"/>
    <col min="23" max="23" width="3" style="113" customWidth="1"/>
    <col min="24" max="28" width="3" style="108" customWidth="1"/>
    <col min="29" max="29" width="3.69921875" style="108" customWidth="1"/>
    <col min="30" max="30" width="7.69921875" style="108" customWidth="1"/>
    <col min="31" max="41" width="9" style="108" customWidth="1"/>
    <col min="42" max="16384" width="9" style="102" customWidth="1"/>
  </cols>
  <sheetData>
    <row r="1" spans="1:44" s="134" customFormat="1" ht="18.75" customHeight="1" thickBot="1">
      <c r="A1" s="131"/>
      <c r="B1" s="131"/>
      <c r="C1" s="131"/>
      <c r="D1" s="131"/>
      <c r="E1" s="131"/>
      <c r="F1" s="132" t="s">
        <v>323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33"/>
      <c r="AQ1" s="133"/>
      <c r="AR1" s="133"/>
    </row>
    <row r="2" spans="1:44" s="134" customFormat="1" ht="25.5" customHeight="1" thickBot="1">
      <c r="A2" s="642" t="s">
        <v>2</v>
      </c>
      <c r="B2" s="645" t="s">
        <v>10</v>
      </c>
      <c r="C2" s="648" t="s">
        <v>259</v>
      </c>
      <c r="D2" s="649"/>
      <c r="E2" s="649"/>
      <c r="F2" s="649"/>
      <c r="G2" s="650" t="s">
        <v>11</v>
      </c>
      <c r="H2" s="653" t="s">
        <v>3</v>
      </c>
      <c r="I2" s="653"/>
      <c r="J2" s="653"/>
      <c r="K2" s="653"/>
      <c r="L2" s="653"/>
      <c r="M2" s="654"/>
      <c r="N2" s="655"/>
      <c r="O2" s="135"/>
      <c r="P2" s="136"/>
      <c r="Q2" s="136" t="s">
        <v>12</v>
      </c>
      <c r="R2" s="137"/>
      <c r="S2" s="136"/>
      <c r="T2" s="136"/>
      <c r="U2" s="136"/>
      <c r="V2" s="138"/>
      <c r="W2" s="139"/>
      <c r="X2" s="139"/>
      <c r="Y2" s="109"/>
      <c r="Z2" s="109"/>
      <c r="AA2" s="109"/>
      <c r="AB2" s="109"/>
      <c r="AC2" s="109"/>
      <c r="AD2" s="140" t="s">
        <v>276</v>
      </c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33"/>
      <c r="AQ2" s="133"/>
      <c r="AR2" s="133"/>
    </row>
    <row r="3" spans="1:44" s="134" customFormat="1" ht="21" customHeight="1" thickBot="1">
      <c r="A3" s="643"/>
      <c r="B3" s="646"/>
      <c r="C3" s="630" t="s">
        <v>13</v>
      </c>
      <c r="D3" s="630" t="s">
        <v>1</v>
      </c>
      <c r="E3" s="632" t="s">
        <v>14</v>
      </c>
      <c r="F3" s="633"/>
      <c r="G3" s="651"/>
      <c r="H3" s="634" t="s">
        <v>4</v>
      </c>
      <c r="I3" s="632" t="s">
        <v>5</v>
      </c>
      <c r="J3" s="632"/>
      <c r="K3" s="632"/>
      <c r="L3" s="632"/>
      <c r="M3" s="636" t="s">
        <v>15</v>
      </c>
      <c r="N3" s="637"/>
      <c r="O3" s="627" t="s">
        <v>16</v>
      </c>
      <c r="P3" s="627"/>
      <c r="Q3" s="628" t="s">
        <v>17</v>
      </c>
      <c r="R3" s="629"/>
      <c r="S3" s="627" t="s">
        <v>18</v>
      </c>
      <c r="T3" s="627"/>
      <c r="U3" s="628" t="s">
        <v>19</v>
      </c>
      <c r="V3" s="62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33"/>
      <c r="AQ3" s="133"/>
      <c r="AR3" s="133"/>
    </row>
    <row r="4" spans="1:44" s="134" customFormat="1" ht="21" customHeight="1" thickBot="1">
      <c r="A4" s="643"/>
      <c r="B4" s="646"/>
      <c r="C4" s="630"/>
      <c r="D4" s="630"/>
      <c r="E4" s="630" t="s">
        <v>20</v>
      </c>
      <c r="F4" s="661" t="s">
        <v>21</v>
      </c>
      <c r="G4" s="651"/>
      <c r="H4" s="634"/>
      <c r="I4" s="630" t="s">
        <v>0</v>
      </c>
      <c r="J4" s="632" t="s">
        <v>22</v>
      </c>
      <c r="K4" s="632"/>
      <c r="L4" s="632"/>
      <c r="M4" s="638"/>
      <c r="N4" s="639"/>
      <c r="O4" s="135"/>
      <c r="P4" s="136"/>
      <c r="Q4" s="136"/>
      <c r="R4" s="136" t="s">
        <v>23</v>
      </c>
      <c r="S4" s="136"/>
      <c r="T4" s="136"/>
      <c r="U4" s="136"/>
      <c r="V4" s="138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33"/>
      <c r="AQ4" s="133"/>
      <c r="AR4" s="133"/>
    </row>
    <row r="5" spans="1:44" s="134" customFormat="1" ht="16.5" customHeight="1" thickBot="1">
      <c r="A5" s="643"/>
      <c r="B5" s="646"/>
      <c r="C5" s="630"/>
      <c r="D5" s="630"/>
      <c r="E5" s="630"/>
      <c r="F5" s="661"/>
      <c r="G5" s="651"/>
      <c r="H5" s="634"/>
      <c r="I5" s="630"/>
      <c r="J5" s="634" t="s">
        <v>24</v>
      </c>
      <c r="K5" s="634" t="s">
        <v>26</v>
      </c>
      <c r="L5" s="634" t="s">
        <v>25</v>
      </c>
      <c r="M5" s="638"/>
      <c r="N5" s="639"/>
      <c r="O5" s="137">
        <v>1</v>
      </c>
      <c r="P5" s="224">
        <v>2</v>
      </c>
      <c r="Q5" s="137">
        <v>3</v>
      </c>
      <c r="R5" s="141">
        <v>4</v>
      </c>
      <c r="S5" s="257">
        <v>5</v>
      </c>
      <c r="T5" s="142">
        <v>6</v>
      </c>
      <c r="U5" s="137">
        <v>7</v>
      </c>
      <c r="V5" s="142">
        <v>8</v>
      </c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33"/>
      <c r="AQ5" s="133"/>
      <c r="AR5" s="133"/>
    </row>
    <row r="6" spans="1:44" s="134" customFormat="1" ht="23.25" customHeight="1" thickBot="1">
      <c r="A6" s="643"/>
      <c r="B6" s="646"/>
      <c r="C6" s="630"/>
      <c r="D6" s="630"/>
      <c r="E6" s="630"/>
      <c r="F6" s="661"/>
      <c r="G6" s="651"/>
      <c r="H6" s="634"/>
      <c r="I6" s="630"/>
      <c r="J6" s="634"/>
      <c r="K6" s="634"/>
      <c r="L6" s="634"/>
      <c r="M6" s="638"/>
      <c r="N6" s="639"/>
      <c r="O6" s="135"/>
      <c r="P6" s="136"/>
      <c r="Q6" s="136" t="s">
        <v>321</v>
      </c>
      <c r="R6" s="136"/>
      <c r="S6" s="136"/>
      <c r="T6" s="136"/>
      <c r="U6" s="136"/>
      <c r="V6" s="138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33"/>
      <c r="AQ6" s="133"/>
      <c r="AR6" s="133"/>
    </row>
    <row r="7" spans="1:44" s="134" customFormat="1" ht="27.75" customHeight="1" thickBot="1">
      <c r="A7" s="644"/>
      <c r="B7" s="647"/>
      <c r="C7" s="631"/>
      <c r="D7" s="631"/>
      <c r="E7" s="631"/>
      <c r="F7" s="662"/>
      <c r="G7" s="652"/>
      <c r="H7" s="635"/>
      <c r="I7" s="631"/>
      <c r="J7" s="635"/>
      <c r="K7" s="635"/>
      <c r="L7" s="635"/>
      <c r="M7" s="640"/>
      <c r="N7" s="641"/>
      <c r="O7" s="143">
        <v>16</v>
      </c>
      <c r="P7" s="144">
        <v>16</v>
      </c>
      <c r="Q7" s="145">
        <v>16</v>
      </c>
      <c r="R7" s="144">
        <v>16</v>
      </c>
      <c r="S7" s="145">
        <v>16</v>
      </c>
      <c r="T7" s="144">
        <v>16</v>
      </c>
      <c r="U7" s="145">
        <v>16</v>
      </c>
      <c r="V7" s="144">
        <v>12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33"/>
      <c r="AQ7" s="133"/>
      <c r="AR7" s="133"/>
    </row>
    <row r="8" spans="1:44" s="134" customFormat="1" ht="17.25" customHeight="1">
      <c r="A8" s="146"/>
      <c r="B8" s="147"/>
      <c r="C8" s="147"/>
      <c r="D8" s="147"/>
      <c r="E8" s="147"/>
      <c r="F8" s="148" t="s">
        <v>41</v>
      </c>
      <c r="G8" s="148"/>
      <c r="H8" s="148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33"/>
      <c r="AQ8" s="133"/>
      <c r="AR8" s="133"/>
    </row>
    <row r="9" spans="1:44" s="134" customFormat="1" ht="20.25" customHeight="1" thickBot="1">
      <c r="A9" s="150"/>
      <c r="B9" s="151"/>
      <c r="C9" s="151"/>
      <c r="D9" s="151"/>
      <c r="E9" s="151"/>
      <c r="F9" s="152" t="s">
        <v>42</v>
      </c>
      <c r="G9" s="152"/>
      <c r="H9" s="152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3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33"/>
      <c r="AQ9" s="133"/>
      <c r="AR9" s="133"/>
    </row>
    <row r="10" spans="1:44" s="220" customFormat="1" ht="14.25" customHeight="1">
      <c r="A10" s="287" t="s">
        <v>262</v>
      </c>
      <c r="B10" s="517" t="s">
        <v>27</v>
      </c>
      <c r="C10" s="288">
        <v>4</v>
      </c>
      <c r="D10" s="288" t="s">
        <v>413</v>
      </c>
      <c r="E10" s="288"/>
      <c r="F10" s="289"/>
      <c r="G10" s="290">
        <v>12</v>
      </c>
      <c r="H10" s="291">
        <f>G10*30</f>
        <v>360</v>
      </c>
      <c r="I10" s="292">
        <v>192</v>
      </c>
      <c r="J10" s="293"/>
      <c r="K10" s="293"/>
      <c r="L10" s="293">
        <v>192</v>
      </c>
      <c r="M10" s="294">
        <f>H10-I10</f>
        <v>168</v>
      </c>
      <c r="N10" s="295">
        <f aca="true" t="shared" si="0" ref="N10:N22">ROUND((H10-I10)/H10,2)</f>
        <v>0.47</v>
      </c>
      <c r="O10" s="296">
        <v>3</v>
      </c>
      <c r="P10" s="289">
        <v>3</v>
      </c>
      <c r="Q10" s="296">
        <v>3</v>
      </c>
      <c r="R10" s="297">
        <v>3</v>
      </c>
      <c r="S10" s="298"/>
      <c r="T10" s="299"/>
      <c r="U10" s="298"/>
      <c r="V10" s="299"/>
      <c r="W10" s="99"/>
      <c r="X10" s="99"/>
      <c r="Y10" s="99"/>
      <c r="Z10" s="99"/>
      <c r="AA10" s="99"/>
      <c r="AB10" s="99"/>
      <c r="AC10" s="99"/>
      <c r="AD10" s="99">
        <f aca="true" t="shared" si="1" ref="AD10:AD17">O10*$O$7+P10*$P$7+Q10*$Q$7+R10*$R$7+S10*$S$7+T10*$T$7+U10*$U$7+V10*$V$7</f>
        <v>192</v>
      </c>
      <c r="AE10" s="99"/>
      <c r="AF10" s="99"/>
      <c r="AG10" s="99"/>
      <c r="AH10" s="99"/>
      <c r="AI10" s="99"/>
      <c r="AJ10" s="99"/>
      <c r="AK10" s="99"/>
      <c r="AL10" s="218"/>
      <c r="AM10" s="218"/>
      <c r="AN10" s="218"/>
      <c r="AO10" s="218"/>
      <c r="AP10" s="219"/>
      <c r="AQ10" s="219"/>
      <c r="AR10" s="219"/>
    </row>
    <row r="11" spans="1:41" s="232" customFormat="1" ht="14.25" customHeight="1">
      <c r="A11" s="300" t="s">
        <v>263</v>
      </c>
      <c r="B11" s="518" t="s">
        <v>162</v>
      </c>
      <c r="C11" s="301"/>
      <c r="D11" s="301">
        <v>1</v>
      </c>
      <c r="E11" s="301"/>
      <c r="F11" s="302"/>
      <c r="G11" s="303">
        <v>4</v>
      </c>
      <c r="H11" s="304">
        <f>G11*30</f>
        <v>120</v>
      </c>
      <c r="I11" s="305">
        <f>SUM(J11:L11)</f>
        <v>64</v>
      </c>
      <c r="J11" s="306">
        <v>32</v>
      </c>
      <c r="K11" s="306">
        <v>32</v>
      </c>
      <c r="L11" s="306"/>
      <c r="M11" s="306">
        <f>H11-I11</f>
        <v>56</v>
      </c>
      <c r="N11" s="307">
        <f t="shared" si="0"/>
        <v>0.47</v>
      </c>
      <c r="O11" s="308">
        <v>4</v>
      </c>
      <c r="P11" s="302"/>
      <c r="Q11" s="308"/>
      <c r="R11" s="309"/>
      <c r="S11" s="310"/>
      <c r="T11" s="311"/>
      <c r="U11" s="310"/>
      <c r="V11" s="311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31"/>
      <c r="AM11" s="231"/>
      <c r="AN11" s="231"/>
      <c r="AO11" s="231"/>
    </row>
    <row r="12" spans="1:44" s="260" customFormat="1" ht="22.5" customHeight="1">
      <c r="A12" s="300" t="s">
        <v>264</v>
      </c>
      <c r="B12" s="518" t="s">
        <v>28</v>
      </c>
      <c r="C12" s="301">
        <v>1</v>
      </c>
      <c r="D12" s="301"/>
      <c r="E12" s="301"/>
      <c r="F12" s="302"/>
      <c r="G12" s="303">
        <v>4</v>
      </c>
      <c r="H12" s="304">
        <f aca="true" t="shared" si="2" ref="H12:H22">G12*30</f>
        <v>120</v>
      </c>
      <c r="I12" s="305">
        <f aca="true" t="shared" si="3" ref="I12:I22">SUM(J12:L12)</f>
        <v>64</v>
      </c>
      <c r="J12" s="306"/>
      <c r="K12" s="306">
        <v>64</v>
      </c>
      <c r="L12" s="306"/>
      <c r="M12" s="312">
        <f aca="true" t="shared" si="4" ref="M12:M23">H12-I12</f>
        <v>56</v>
      </c>
      <c r="N12" s="313">
        <f t="shared" si="0"/>
        <v>0.47</v>
      </c>
      <c r="O12" s="308">
        <v>4</v>
      </c>
      <c r="P12" s="302"/>
      <c r="Q12" s="308"/>
      <c r="R12" s="309"/>
      <c r="S12" s="310"/>
      <c r="T12" s="311"/>
      <c r="U12" s="310"/>
      <c r="V12" s="311"/>
      <c r="W12" s="99"/>
      <c r="X12" s="99"/>
      <c r="Y12" s="99"/>
      <c r="Z12" s="99"/>
      <c r="AA12" s="99"/>
      <c r="AB12" s="99"/>
      <c r="AC12" s="99"/>
      <c r="AD12" s="99">
        <f t="shared" si="1"/>
        <v>64</v>
      </c>
      <c r="AE12" s="99"/>
      <c r="AF12" s="99"/>
      <c r="AG12" s="99"/>
      <c r="AH12" s="99"/>
      <c r="AI12" s="99"/>
      <c r="AJ12" s="99"/>
      <c r="AK12" s="99"/>
      <c r="AL12" s="258"/>
      <c r="AM12" s="258"/>
      <c r="AN12" s="258"/>
      <c r="AO12" s="258"/>
      <c r="AP12" s="259"/>
      <c r="AQ12" s="259"/>
      <c r="AR12" s="259"/>
    </row>
    <row r="13" spans="1:44" s="238" customFormat="1" ht="14.25" customHeight="1">
      <c r="A13" s="300" t="s">
        <v>265</v>
      </c>
      <c r="B13" s="518" t="s">
        <v>29</v>
      </c>
      <c r="C13" s="301">
        <v>3</v>
      </c>
      <c r="D13" s="301"/>
      <c r="E13" s="301"/>
      <c r="F13" s="302"/>
      <c r="G13" s="303">
        <v>3</v>
      </c>
      <c r="H13" s="304">
        <f t="shared" si="2"/>
        <v>90</v>
      </c>
      <c r="I13" s="305">
        <f t="shared" si="3"/>
        <v>32</v>
      </c>
      <c r="J13" s="306">
        <v>16</v>
      </c>
      <c r="K13" s="306">
        <v>16</v>
      </c>
      <c r="L13" s="306"/>
      <c r="M13" s="312">
        <f t="shared" si="4"/>
        <v>58</v>
      </c>
      <c r="N13" s="313">
        <f t="shared" si="0"/>
        <v>0.64</v>
      </c>
      <c r="O13" s="308"/>
      <c r="P13" s="314"/>
      <c r="Q13" s="308">
        <v>2</v>
      </c>
      <c r="R13" s="309"/>
      <c r="S13" s="315"/>
      <c r="T13" s="316"/>
      <c r="U13" s="310"/>
      <c r="V13" s="311"/>
      <c r="W13" s="99"/>
      <c r="X13" s="99"/>
      <c r="Y13" s="99"/>
      <c r="Z13" s="99"/>
      <c r="AA13" s="99"/>
      <c r="AB13" s="99"/>
      <c r="AC13" s="99"/>
      <c r="AD13" s="99">
        <f t="shared" si="1"/>
        <v>32</v>
      </c>
      <c r="AE13" s="99"/>
      <c r="AF13" s="99"/>
      <c r="AG13" s="99"/>
      <c r="AH13" s="99"/>
      <c r="AI13" s="99"/>
      <c r="AJ13" s="99"/>
      <c r="AK13" s="99"/>
      <c r="AL13" s="236"/>
      <c r="AM13" s="236"/>
      <c r="AN13" s="236"/>
      <c r="AO13" s="236"/>
      <c r="AP13" s="237"/>
      <c r="AQ13" s="237"/>
      <c r="AR13" s="237"/>
    </row>
    <row r="14" spans="1:44" s="238" customFormat="1" ht="14.25" customHeight="1">
      <c r="A14" s="300" t="s">
        <v>266</v>
      </c>
      <c r="B14" s="518" t="s">
        <v>148</v>
      </c>
      <c r="C14" s="301"/>
      <c r="D14" s="301">
        <v>4</v>
      </c>
      <c r="E14" s="301"/>
      <c r="F14" s="302"/>
      <c r="G14" s="303">
        <v>3</v>
      </c>
      <c r="H14" s="304">
        <f>G14*30</f>
        <v>90</v>
      </c>
      <c r="I14" s="305">
        <f t="shared" si="3"/>
        <v>32</v>
      </c>
      <c r="J14" s="306">
        <v>16</v>
      </c>
      <c r="K14" s="306">
        <v>16</v>
      </c>
      <c r="L14" s="306"/>
      <c r="M14" s="312">
        <f>H14-I14</f>
        <v>58</v>
      </c>
      <c r="N14" s="313">
        <f>ROUND((H14-I14)/H14,2)</f>
        <v>0.64</v>
      </c>
      <c r="O14" s="308"/>
      <c r="P14" s="302"/>
      <c r="Q14" s="308"/>
      <c r="R14" s="309">
        <v>2</v>
      </c>
      <c r="S14" s="310"/>
      <c r="T14" s="311"/>
      <c r="U14" s="317"/>
      <c r="V14" s="318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236"/>
      <c r="AM14" s="236"/>
      <c r="AN14" s="236"/>
      <c r="AO14" s="236"/>
      <c r="AP14" s="237"/>
      <c r="AQ14" s="237"/>
      <c r="AR14" s="237"/>
    </row>
    <row r="15" spans="1:48" s="260" customFormat="1" ht="14.25" customHeight="1">
      <c r="A15" s="300" t="s">
        <v>267</v>
      </c>
      <c r="B15" s="518" t="s">
        <v>377</v>
      </c>
      <c r="C15" s="301"/>
      <c r="D15" s="301">
        <v>2</v>
      </c>
      <c r="E15" s="301"/>
      <c r="F15" s="302"/>
      <c r="G15" s="303">
        <v>4</v>
      </c>
      <c r="H15" s="304">
        <f t="shared" si="2"/>
        <v>120</v>
      </c>
      <c r="I15" s="305">
        <f t="shared" si="3"/>
        <v>64</v>
      </c>
      <c r="J15" s="306">
        <v>32</v>
      </c>
      <c r="K15" s="306">
        <v>32</v>
      </c>
      <c r="L15" s="306"/>
      <c r="M15" s="312">
        <f t="shared" si="4"/>
        <v>56</v>
      </c>
      <c r="N15" s="313">
        <f t="shared" si="0"/>
        <v>0.47</v>
      </c>
      <c r="O15" s="308"/>
      <c r="P15" s="302">
        <v>4</v>
      </c>
      <c r="Q15" s="308"/>
      <c r="R15" s="309"/>
      <c r="S15" s="315"/>
      <c r="T15" s="316"/>
      <c r="U15" s="310"/>
      <c r="V15" s="311"/>
      <c r="W15" s="154"/>
      <c r="X15" s="154"/>
      <c r="Y15" s="154"/>
      <c r="Z15" s="154"/>
      <c r="AA15" s="154"/>
      <c r="AB15" s="154"/>
      <c r="AC15" s="154"/>
      <c r="AD15" s="99">
        <f t="shared" si="1"/>
        <v>64</v>
      </c>
      <c r="AE15" s="154"/>
      <c r="AF15" s="154"/>
      <c r="AG15" s="154"/>
      <c r="AH15" s="154"/>
      <c r="AI15" s="155"/>
      <c r="AJ15" s="156"/>
      <c r="AK15" s="156"/>
      <c r="AL15" s="262"/>
      <c r="AM15" s="262"/>
      <c r="AN15" s="261"/>
      <c r="AO15" s="261"/>
      <c r="AP15" s="263"/>
      <c r="AQ15" s="263"/>
      <c r="AR15" s="263"/>
      <c r="AS15" s="263"/>
      <c r="AT15" s="259"/>
      <c r="AU15" s="259"/>
      <c r="AV15" s="259"/>
    </row>
    <row r="16" spans="1:48" s="238" customFormat="1" ht="14.25" customHeight="1">
      <c r="A16" s="300" t="s">
        <v>268</v>
      </c>
      <c r="B16" s="518" t="s">
        <v>378</v>
      </c>
      <c r="C16" s="301"/>
      <c r="D16" s="301">
        <v>4</v>
      </c>
      <c r="E16" s="301"/>
      <c r="F16" s="302"/>
      <c r="G16" s="303">
        <v>3</v>
      </c>
      <c r="H16" s="304">
        <f>G16*30</f>
        <v>90</v>
      </c>
      <c r="I16" s="305">
        <f t="shared" si="3"/>
        <v>48</v>
      </c>
      <c r="J16" s="306">
        <v>16</v>
      </c>
      <c r="K16" s="306">
        <v>32</v>
      </c>
      <c r="L16" s="306"/>
      <c r="M16" s="312">
        <f>H16-I16</f>
        <v>42</v>
      </c>
      <c r="N16" s="313">
        <f>ROUND((H16-I16)/H16,2)</f>
        <v>0.47</v>
      </c>
      <c r="O16" s="308"/>
      <c r="P16" s="302"/>
      <c r="Q16" s="308"/>
      <c r="R16" s="309">
        <v>3</v>
      </c>
      <c r="S16" s="310"/>
      <c r="T16" s="311"/>
      <c r="U16" s="317"/>
      <c r="V16" s="318"/>
      <c r="W16" s="154"/>
      <c r="X16" s="154"/>
      <c r="Y16" s="154"/>
      <c r="Z16" s="154"/>
      <c r="AA16" s="154"/>
      <c r="AB16" s="154"/>
      <c r="AC16" s="154"/>
      <c r="AD16" s="99">
        <f>O14*$O$7+P14*$P$7+Q14*$Q$7+R14*$R$7+S14*$S$7+T14*$T$7+U14*$U$7+V14*$V$7</f>
        <v>32</v>
      </c>
      <c r="AE16" s="154"/>
      <c r="AF16" s="154"/>
      <c r="AG16" s="154"/>
      <c r="AH16" s="154"/>
      <c r="AI16" s="155"/>
      <c r="AJ16" s="156"/>
      <c r="AK16" s="156"/>
      <c r="AL16" s="240"/>
      <c r="AM16" s="240"/>
      <c r="AN16" s="239"/>
      <c r="AO16" s="239"/>
      <c r="AP16" s="241"/>
      <c r="AQ16" s="241"/>
      <c r="AR16" s="241"/>
      <c r="AS16" s="241"/>
      <c r="AT16" s="237"/>
      <c r="AU16" s="237"/>
      <c r="AV16" s="237"/>
    </row>
    <row r="17" spans="1:48" s="220" customFormat="1" ht="14.25" customHeight="1">
      <c r="A17" s="300" t="s">
        <v>269</v>
      </c>
      <c r="B17" s="518" t="s">
        <v>379</v>
      </c>
      <c r="C17" s="301">
        <v>1</v>
      </c>
      <c r="D17" s="301"/>
      <c r="E17" s="301"/>
      <c r="F17" s="302"/>
      <c r="G17" s="303">
        <v>4</v>
      </c>
      <c r="H17" s="304">
        <f>G17*30</f>
        <v>120</v>
      </c>
      <c r="I17" s="305">
        <f t="shared" si="3"/>
        <v>64</v>
      </c>
      <c r="J17" s="306">
        <v>32</v>
      </c>
      <c r="K17" s="306">
        <v>32</v>
      </c>
      <c r="L17" s="306"/>
      <c r="M17" s="312">
        <f>H17-I17</f>
        <v>56</v>
      </c>
      <c r="N17" s="313">
        <f>ROUND((H17-I17)/H17,2)</f>
        <v>0.47</v>
      </c>
      <c r="O17" s="308">
        <v>4</v>
      </c>
      <c r="P17" s="302"/>
      <c r="Q17" s="308"/>
      <c r="R17" s="309"/>
      <c r="S17" s="310"/>
      <c r="T17" s="311"/>
      <c r="U17" s="317"/>
      <c r="V17" s="318"/>
      <c r="W17" s="154"/>
      <c r="X17" s="154"/>
      <c r="Y17" s="154"/>
      <c r="Z17" s="154"/>
      <c r="AA17" s="154"/>
      <c r="AB17" s="154"/>
      <c r="AC17" s="154"/>
      <c r="AD17" s="99">
        <f t="shared" si="1"/>
        <v>64</v>
      </c>
      <c r="AE17" s="154"/>
      <c r="AF17" s="154"/>
      <c r="AG17" s="154"/>
      <c r="AH17" s="154"/>
      <c r="AI17" s="155"/>
      <c r="AJ17" s="156"/>
      <c r="AK17" s="156"/>
      <c r="AL17" s="234"/>
      <c r="AM17" s="234"/>
      <c r="AN17" s="233"/>
      <c r="AO17" s="233"/>
      <c r="AP17" s="235"/>
      <c r="AQ17" s="235"/>
      <c r="AR17" s="235"/>
      <c r="AS17" s="235"/>
      <c r="AT17" s="219"/>
      <c r="AU17" s="219"/>
      <c r="AV17" s="219"/>
    </row>
    <row r="18" spans="1:48" s="220" customFormat="1" ht="14.25" customHeight="1">
      <c r="A18" s="300" t="s">
        <v>270</v>
      </c>
      <c r="B18" s="518" t="s">
        <v>380</v>
      </c>
      <c r="C18" s="301">
        <v>2</v>
      </c>
      <c r="D18" s="301"/>
      <c r="E18" s="301"/>
      <c r="F18" s="302"/>
      <c r="G18" s="303">
        <v>4</v>
      </c>
      <c r="H18" s="304">
        <f>G18*30</f>
        <v>120</v>
      </c>
      <c r="I18" s="305">
        <f t="shared" si="3"/>
        <v>64</v>
      </c>
      <c r="J18" s="306">
        <v>32</v>
      </c>
      <c r="K18" s="306">
        <v>32</v>
      </c>
      <c r="L18" s="306"/>
      <c r="M18" s="312">
        <f>H18-I18</f>
        <v>56</v>
      </c>
      <c r="N18" s="313">
        <f>ROUND((H18-I18)/H18,2)</f>
        <v>0.47</v>
      </c>
      <c r="O18" s="308"/>
      <c r="P18" s="302">
        <v>4</v>
      </c>
      <c r="Q18" s="308"/>
      <c r="R18" s="309"/>
      <c r="S18" s="310"/>
      <c r="T18" s="311"/>
      <c r="U18" s="317"/>
      <c r="V18" s="318"/>
      <c r="W18" s="154"/>
      <c r="X18" s="154"/>
      <c r="Y18" s="154"/>
      <c r="Z18" s="154"/>
      <c r="AA18" s="154"/>
      <c r="AB18" s="154"/>
      <c r="AC18" s="154"/>
      <c r="AD18" s="99"/>
      <c r="AE18" s="154"/>
      <c r="AF18" s="154"/>
      <c r="AG18" s="154"/>
      <c r="AH18" s="154"/>
      <c r="AI18" s="155"/>
      <c r="AJ18" s="156"/>
      <c r="AK18" s="156"/>
      <c r="AL18" s="234"/>
      <c r="AM18" s="234"/>
      <c r="AN18" s="233"/>
      <c r="AO18" s="233"/>
      <c r="AP18" s="235"/>
      <c r="AQ18" s="235"/>
      <c r="AR18" s="235"/>
      <c r="AS18" s="235"/>
      <c r="AT18" s="219"/>
      <c r="AU18" s="219"/>
      <c r="AV18" s="219"/>
    </row>
    <row r="19" spans="1:48" s="260" customFormat="1" ht="30" customHeight="1">
      <c r="A19" s="300" t="s">
        <v>271</v>
      </c>
      <c r="B19" s="518" t="s">
        <v>350</v>
      </c>
      <c r="C19" s="301">
        <v>1</v>
      </c>
      <c r="D19" s="301"/>
      <c r="E19" s="301"/>
      <c r="F19" s="302"/>
      <c r="G19" s="303">
        <v>5</v>
      </c>
      <c r="H19" s="304">
        <f>G19*30</f>
        <v>150</v>
      </c>
      <c r="I19" s="305">
        <f t="shared" si="3"/>
        <v>64</v>
      </c>
      <c r="J19" s="306">
        <v>32</v>
      </c>
      <c r="K19" s="306">
        <v>32</v>
      </c>
      <c r="L19" s="306"/>
      <c r="M19" s="312">
        <f>H19-I19</f>
        <v>86</v>
      </c>
      <c r="N19" s="313">
        <f>ROUND((H19-I19)/H19,2)</f>
        <v>0.57</v>
      </c>
      <c r="O19" s="308">
        <v>4</v>
      </c>
      <c r="P19" s="302"/>
      <c r="Q19" s="308"/>
      <c r="R19" s="309"/>
      <c r="S19" s="310"/>
      <c r="T19" s="311"/>
      <c r="U19" s="310"/>
      <c r="V19" s="311"/>
      <c r="W19" s="154"/>
      <c r="X19" s="154"/>
      <c r="Y19" s="154"/>
      <c r="Z19" s="154"/>
      <c r="AA19" s="154"/>
      <c r="AB19" s="154"/>
      <c r="AC19" s="154"/>
      <c r="AD19" s="99"/>
      <c r="AE19" s="154"/>
      <c r="AF19" s="154"/>
      <c r="AG19" s="154"/>
      <c r="AH19" s="154"/>
      <c r="AI19" s="155"/>
      <c r="AJ19" s="156"/>
      <c r="AK19" s="156"/>
      <c r="AL19" s="262"/>
      <c r="AM19" s="262"/>
      <c r="AN19" s="261"/>
      <c r="AO19" s="261"/>
      <c r="AP19" s="263"/>
      <c r="AQ19" s="263"/>
      <c r="AR19" s="263"/>
      <c r="AS19" s="263"/>
      <c r="AT19" s="259"/>
      <c r="AU19" s="259"/>
      <c r="AV19" s="259"/>
    </row>
    <row r="20" spans="1:44" s="220" customFormat="1" ht="14.25" customHeight="1">
      <c r="A20" s="300" t="s">
        <v>272</v>
      </c>
      <c r="B20" s="518" t="s">
        <v>381</v>
      </c>
      <c r="C20" s="319">
        <v>2</v>
      </c>
      <c r="D20" s="301"/>
      <c r="E20" s="301"/>
      <c r="F20" s="302"/>
      <c r="G20" s="303">
        <v>4</v>
      </c>
      <c r="H20" s="304">
        <f t="shared" si="2"/>
        <v>120</v>
      </c>
      <c r="I20" s="305">
        <f t="shared" si="3"/>
        <v>64</v>
      </c>
      <c r="J20" s="306">
        <v>32</v>
      </c>
      <c r="K20" s="306">
        <v>32</v>
      </c>
      <c r="L20" s="306"/>
      <c r="M20" s="312">
        <f t="shared" si="4"/>
        <v>56</v>
      </c>
      <c r="N20" s="313">
        <f t="shared" si="0"/>
        <v>0.47</v>
      </c>
      <c r="O20" s="308"/>
      <c r="P20" s="302">
        <v>4</v>
      </c>
      <c r="Q20" s="308"/>
      <c r="R20" s="309"/>
      <c r="S20" s="310"/>
      <c r="T20" s="311"/>
      <c r="U20" s="310"/>
      <c r="V20" s="311"/>
      <c r="W20" s="99"/>
      <c r="X20" s="99"/>
      <c r="Y20" s="99"/>
      <c r="Z20" s="99"/>
      <c r="AA20" s="99"/>
      <c r="AB20" s="99"/>
      <c r="AC20" s="99"/>
      <c r="AD20" s="99">
        <f>O20*$O$7+P20*$P$7+Q20*$Q$7+R20*$R$7+S20*$S$7+T20*$T$7+U20*$U$7+V20*$V$7</f>
        <v>64</v>
      </c>
      <c r="AE20" s="99"/>
      <c r="AF20" s="99"/>
      <c r="AG20" s="99"/>
      <c r="AH20" s="99"/>
      <c r="AI20" s="99"/>
      <c r="AJ20" s="99"/>
      <c r="AK20" s="99"/>
      <c r="AL20" s="218"/>
      <c r="AM20" s="218"/>
      <c r="AN20" s="218"/>
      <c r="AO20" s="218"/>
      <c r="AP20" s="219"/>
      <c r="AQ20" s="219"/>
      <c r="AR20" s="219"/>
    </row>
    <row r="21" spans="1:44" s="238" customFormat="1" ht="17.25" customHeight="1">
      <c r="A21" s="320" t="s">
        <v>281</v>
      </c>
      <c r="B21" s="519" t="s">
        <v>382</v>
      </c>
      <c r="C21" s="322"/>
      <c r="D21" s="323">
        <v>4</v>
      </c>
      <c r="E21" s="324"/>
      <c r="F21" s="157"/>
      <c r="G21" s="320">
        <v>4</v>
      </c>
      <c r="H21" s="320">
        <f t="shared" si="2"/>
        <v>120</v>
      </c>
      <c r="I21" s="305">
        <f t="shared" si="3"/>
        <v>64</v>
      </c>
      <c r="J21" s="323">
        <v>32</v>
      </c>
      <c r="K21" s="323">
        <v>32</v>
      </c>
      <c r="L21" s="323"/>
      <c r="M21" s="323">
        <f t="shared" si="4"/>
        <v>56</v>
      </c>
      <c r="N21" s="313">
        <f t="shared" si="0"/>
        <v>0.47</v>
      </c>
      <c r="O21" s="325"/>
      <c r="P21" s="326"/>
      <c r="Q21" s="325"/>
      <c r="R21" s="326">
        <v>4</v>
      </c>
      <c r="S21" s="321"/>
      <c r="T21" s="316"/>
      <c r="U21" s="321"/>
      <c r="V21" s="316"/>
      <c r="W21" s="99"/>
      <c r="X21" s="99"/>
      <c r="Y21" s="99"/>
      <c r="Z21" s="99"/>
      <c r="AA21" s="99"/>
      <c r="AB21" s="99"/>
      <c r="AC21" s="99"/>
      <c r="AD21" s="99">
        <f>O19*$O$7+P19*$P$7+Q19*$Q$7+R19*$R$7+S19*$S$7+T19*$T$7+U19*$U$7+V19*$V$7</f>
        <v>64</v>
      </c>
      <c r="AE21" s="99"/>
      <c r="AF21" s="99"/>
      <c r="AG21" s="99"/>
      <c r="AH21" s="99"/>
      <c r="AI21" s="99"/>
      <c r="AJ21" s="99"/>
      <c r="AK21" s="99"/>
      <c r="AL21" s="236"/>
      <c r="AM21" s="236"/>
      <c r="AN21" s="236"/>
      <c r="AO21" s="236"/>
      <c r="AP21" s="237"/>
      <c r="AQ21" s="237"/>
      <c r="AR21" s="237"/>
    </row>
    <row r="22" spans="1:44" s="238" customFormat="1" ht="16.5" customHeight="1" thickBot="1">
      <c r="A22" s="327" t="s">
        <v>282</v>
      </c>
      <c r="B22" s="520" t="s">
        <v>383</v>
      </c>
      <c r="C22" s="328">
        <v>3</v>
      </c>
      <c r="D22" s="328"/>
      <c r="E22" s="328"/>
      <c r="F22" s="329"/>
      <c r="G22" s="330">
        <v>3</v>
      </c>
      <c r="H22" s="331">
        <f t="shared" si="2"/>
        <v>90</v>
      </c>
      <c r="I22" s="305">
        <f t="shared" si="3"/>
        <v>48</v>
      </c>
      <c r="J22" s="332">
        <v>16</v>
      </c>
      <c r="K22" s="332">
        <v>32</v>
      </c>
      <c r="L22" s="332"/>
      <c r="M22" s="333">
        <f t="shared" si="4"/>
        <v>42</v>
      </c>
      <c r="N22" s="334">
        <f t="shared" si="0"/>
        <v>0.47</v>
      </c>
      <c r="O22" s="335"/>
      <c r="P22" s="329"/>
      <c r="Q22" s="335">
        <v>3</v>
      </c>
      <c r="R22" s="336"/>
      <c r="S22" s="337"/>
      <c r="T22" s="338"/>
      <c r="U22" s="337"/>
      <c r="V22" s="338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236"/>
      <c r="AM22" s="236"/>
      <c r="AN22" s="236"/>
      <c r="AO22" s="236"/>
      <c r="AP22" s="237"/>
      <c r="AQ22" s="237"/>
      <c r="AR22" s="237"/>
    </row>
    <row r="23" spans="1:44" s="104" customFormat="1" ht="16.5" customHeight="1" thickBot="1">
      <c r="A23" s="158"/>
      <c r="B23" s="656" t="s">
        <v>31</v>
      </c>
      <c r="C23" s="657"/>
      <c r="D23" s="657"/>
      <c r="E23" s="657"/>
      <c r="F23" s="658"/>
      <c r="G23" s="159">
        <f>G10+G11+G12+G13+G14+G15+G16+G17+G18+G19+G20+G21+G22</f>
        <v>57</v>
      </c>
      <c r="H23" s="159">
        <f>SUM(H10:H22)</f>
        <v>1710</v>
      </c>
      <c r="I23" s="160">
        <f>SUM(I10:I22)</f>
        <v>864</v>
      </c>
      <c r="J23" s="161">
        <f>SUM(J10:J22)</f>
        <v>288</v>
      </c>
      <c r="K23" s="161">
        <f>SUM(K10:K22)</f>
        <v>384</v>
      </c>
      <c r="L23" s="162">
        <f>SUM(L10:L22)</f>
        <v>192</v>
      </c>
      <c r="M23" s="162">
        <f t="shared" si="4"/>
        <v>846</v>
      </c>
      <c r="N23" s="163">
        <f>(H23-I23)/H23</f>
        <v>0.49473684210526314</v>
      </c>
      <c r="O23" s="160">
        <f aca="true" t="shared" si="5" ref="O23:V23">SUM(O10:O22)</f>
        <v>19</v>
      </c>
      <c r="P23" s="164">
        <f t="shared" si="5"/>
        <v>15</v>
      </c>
      <c r="Q23" s="160">
        <f t="shared" si="5"/>
        <v>8</v>
      </c>
      <c r="R23" s="162">
        <f t="shared" si="5"/>
        <v>12</v>
      </c>
      <c r="S23" s="160">
        <f t="shared" si="5"/>
        <v>0</v>
      </c>
      <c r="T23" s="164">
        <f t="shared" si="5"/>
        <v>0</v>
      </c>
      <c r="U23" s="160">
        <f t="shared" si="5"/>
        <v>0</v>
      </c>
      <c r="V23" s="164">
        <f t="shared" si="5"/>
        <v>0</v>
      </c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3"/>
      <c r="AQ23" s="103"/>
      <c r="AR23" s="103"/>
    </row>
    <row r="24" spans="1:44" s="104" customFormat="1" ht="16.5" customHeight="1">
      <c r="A24" s="165"/>
      <c r="B24" s="166"/>
      <c r="C24" s="166"/>
      <c r="D24" s="166"/>
      <c r="E24" s="166"/>
      <c r="F24" s="167" t="s">
        <v>43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8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3"/>
      <c r="AQ24" s="103"/>
      <c r="AR24" s="103"/>
    </row>
    <row r="25" spans="1:44" s="104" customFormat="1" ht="16.5" customHeight="1" thickBot="1">
      <c r="A25" s="169"/>
      <c r="B25" s="170"/>
      <c r="C25" s="170"/>
      <c r="D25" s="170"/>
      <c r="E25" s="170"/>
      <c r="F25" s="171" t="s">
        <v>49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2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3"/>
      <c r="AQ25" s="103"/>
      <c r="AR25" s="103"/>
    </row>
    <row r="26" spans="1:41" s="157" customFormat="1" ht="14.25" customHeight="1">
      <c r="A26" s="287" t="s">
        <v>320</v>
      </c>
      <c r="B26" s="339" t="s">
        <v>89</v>
      </c>
      <c r="C26" s="298"/>
      <c r="D26" s="340">
        <v>5</v>
      </c>
      <c r="E26" s="340"/>
      <c r="F26" s="299"/>
      <c r="G26" s="298">
        <v>3</v>
      </c>
      <c r="H26" s="280">
        <f>G26*30</f>
        <v>90</v>
      </c>
      <c r="I26" s="280">
        <f>SUM(J26:L26)</f>
        <v>32</v>
      </c>
      <c r="J26" s="341">
        <v>16</v>
      </c>
      <c r="K26" s="280">
        <v>16</v>
      </c>
      <c r="L26" s="280"/>
      <c r="M26" s="281">
        <f>H26-I26</f>
        <v>58</v>
      </c>
      <c r="N26" s="342">
        <f>(H26-I26)/H26</f>
        <v>0.6444444444444445</v>
      </c>
      <c r="O26" s="343"/>
      <c r="P26" s="282"/>
      <c r="Q26" s="343"/>
      <c r="R26" s="282"/>
      <c r="S26" s="343">
        <v>2</v>
      </c>
      <c r="T26" s="282"/>
      <c r="U26" s="344"/>
      <c r="V26" s="282"/>
      <c r="W26" s="155"/>
      <c r="X26" s="155"/>
      <c r="Y26" s="155"/>
      <c r="Z26" s="155"/>
      <c r="AA26" s="155"/>
      <c r="AB26" s="155"/>
      <c r="AC26" s="155"/>
      <c r="AD26" s="155">
        <f aca="true" t="shared" si="6" ref="AD26:AD47">O22*$O$7+P22*$P$7+Q22*$Q$7+R22*$R$7+S22*$S$7+T22*$T$7+U22*$U$7+V22*$V$7</f>
        <v>48</v>
      </c>
      <c r="AE26" s="155"/>
      <c r="AF26" s="155"/>
      <c r="AG26" s="155"/>
      <c r="AH26" s="155"/>
      <c r="AI26" s="155"/>
      <c r="AJ26" s="156"/>
      <c r="AK26" s="156"/>
      <c r="AL26" s="156"/>
      <c r="AM26" s="156"/>
      <c r="AN26" s="155"/>
      <c r="AO26" s="155"/>
    </row>
    <row r="27" spans="1:41" s="157" customFormat="1" ht="17.25" customHeight="1">
      <c r="A27" s="300" t="s">
        <v>320</v>
      </c>
      <c r="B27" s="345" t="s">
        <v>90</v>
      </c>
      <c r="C27" s="310"/>
      <c r="D27" s="346">
        <v>5</v>
      </c>
      <c r="E27" s="346"/>
      <c r="F27" s="311"/>
      <c r="G27" s="310">
        <v>3</v>
      </c>
      <c r="H27" s="275">
        <f>G27*30</f>
        <v>90</v>
      </c>
      <c r="I27" s="275">
        <f>SUM(J27:L27)</f>
        <v>32</v>
      </c>
      <c r="J27" s="275">
        <v>16</v>
      </c>
      <c r="K27" s="275">
        <v>16</v>
      </c>
      <c r="L27" s="275"/>
      <c r="M27" s="283">
        <f>H27-I27</f>
        <v>58</v>
      </c>
      <c r="N27" s="347">
        <f>(H27-I27)/H27</f>
        <v>0.6444444444444445</v>
      </c>
      <c r="O27" s="348"/>
      <c r="P27" s="349"/>
      <c r="Q27" s="348"/>
      <c r="R27" s="349"/>
      <c r="S27" s="348">
        <v>2</v>
      </c>
      <c r="T27" s="349"/>
      <c r="U27" s="350"/>
      <c r="V27" s="349"/>
      <c r="W27" s="155"/>
      <c r="X27" s="155"/>
      <c r="Y27" s="155"/>
      <c r="Z27" s="155"/>
      <c r="AA27" s="155"/>
      <c r="AB27" s="155"/>
      <c r="AC27" s="155"/>
      <c r="AD27" s="155">
        <f t="shared" si="6"/>
        <v>864</v>
      </c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</row>
    <row r="28" spans="1:41" s="157" customFormat="1" ht="15" customHeight="1" thickBot="1">
      <c r="A28" s="327" t="s">
        <v>320</v>
      </c>
      <c r="B28" s="351" t="s">
        <v>91</v>
      </c>
      <c r="C28" s="337"/>
      <c r="D28" s="352">
        <v>6</v>
      </c>
      <c r="E28" s="352"/>
      <c r="F28" s="338"/>
      <c r="G28" s="310">
        <v>3</v>
      </c>
      <c r="H28" s="275">
        <f>G28*30</f>
        <v>90</v>
      </c>
      <c r="I28" s="275">
        <f>SUM(J28:L28)</f>
        <v>32</v>
      </c>
      <c r="J28" s="275">
        <v>16</v>
      </c>
      <c r="K28" s="275">
        <v>16</v>
      </c>
      <c r="L28" s="275"/>
      <c r="M28" s="283">
        <f>H28-I28</f>
        <v>58</v>
      </c>
      <c r="N28" s="353">
        <f>(H28-I28)/H28</f>
        <v>0.6444444444444445</v>
      </c>
      <c r="O28" s="354"/>
      <c r="P28" s="355"/>
      <c r="Q28" s="354"/>
      <c r="R28" s="355"/>
      <c r="S28" s="354"/>
      <c r="T28" s="355">
        <v>2</v>
      </c>
      <c r="U28" s="356"/>
      <c r="V28" s="355"/>
      <c r="W28" s="155"/>
      <c r="X28" s="155"/>
      <c r="Y28" s="155"/>
      <c r="Z28" s="155"/>
      <c r="AA28" s="155"/>
      <c r="AB28" s="155"/>
      <c r="AC28" s="155"/>
      <c r="AD28" s="155">
        <f t="shared" si="6"/>
        <v>0</v>
      </c>
      <c r="AE28" s="155"/>
      <c r="AF28" s="155"/>
      <c r="AG28" s="155"/>
      <c r="AH28" s="155"/>
      <c r="AI28" s="155"/>
      <c r="AJ28" s="156"/>
      <c r="AK28" s="156"/>
      <c r="AL28" s="156"/>
      <c r="AM28" s="156"/>
      <c r="AN28" s="155"/>
      <c r="AO28" s="155"/>
    </row>
    <row r="29" spans="1:41" s="157" customFormat="1" ht="15" customHeight="1" thickBot="1">
      <c r="A29" s="357"/>
      <c r="B29" s="671" t="s">
        <v>31</v>
      </c>
      <c r="C29" s="672"/>
      <c r="D29" s="672"/>
      <c r="E29" s="672"/>
      <c r="F29" s="672"/>
      <c r="G29" s="358">
        <v>9</v>
      </c>
      <c r="H29" s="359">
        <f>G29*30</f>
        <v>270</v>
      </c>
      <c r="I29" s="359">
        <f>SUM(I26,I27,I28)</f>
        <v>96</v>
      </c>
      <c r="J29" s="359">
        <f>SUM(J26,J27,J28)</f>
        <v>48</v>
      </c>
      <c r="K29" s="359">
        <v>48</v>
      </c>
      <c r="L29" s="359">
        <f>SUM(L26,L27,L28)</f>
        <v>0</v>
      </c>
      <c r="M29" s="360">
        <f>H29-I29</f>
        <v>174</v>
      </c>
      <c r="N29" s="361">
        <f>(H29-I29)/H29</f>
        <v>0.6444444444444445</v>
      </c>
      <c r="O29" s="362">
        <f>SUM(O26:O28)</f>
        <v>0</v>
      </c>
      <c r="P29" s="363">
        <f aca="true" t="shared" si="7" ref="P29:V29">SUM(P26:P28)</f>
        <v>0</v>
      </c>
      <c r="Q29" s="362">
        <f t="shared" si="7"/>
        <v>0</v>
      </c>
      <c r="R29" s="364">
        <f t="shared" si="7"/>
        <v>0</v>
      </c>
      <c r="S29" s="365">
        <f t="shared" si="7"/>
        <v>4</v>
      </c>
      <c r="T29" s="363">
        <f t="shared" si="7"/>
        <v>2</v>
      </c>
      <c r="U29" s="362">
        <f t="shared" si="7"/>
        <v>0</v>
      </c>
      <c r="V29" s="363">
        <f t="shared" si="7"/>
        <v>0</v>
      </c>
      <c r="W29" s="155"/>
      <c r="X29" s="155"/>
      <c r="Y29" s="155"/>
      <c r="Z29" s="155"/>
      <c r="AA29" s="155"/>
      <c r="AB29" s="155"/>
      <c r="AC29" s="155"/>
      <c r="AD29" s="155">
        <f t="shared" si="6"/>
        <v>0</v>
      </c>
      <c r="AE29" s="155"/>
      <c r="AF29" s="155"/>
      <c r="AG29" s="155"/>
      <c r="AH29" s="155"/>
      <c r="AI29" s="155"/>
      <c r="AJ29" s="156"/>
      <c r="AK29" s="156"/>
      <c r="AL29" s="156"/>
      <c r="AM29" s="156"/>
      <c r="AN29" s="155"/>
      <c r="AO29" s="155"/>
    </row>
    <row r="30" spans="1:44" s="104" customFormat="1" ht="14.25" customHeight="1" thickBot="1">
      <c r="A30" s="173"/>
      <c r="B30" s="659" t="s">
        <v>44</v>
      </c>
      <c r="C30" s="660"/>
      <c r="D30" s="660"/>
      <c r="E30" s="660"/>
      <c r="F30" s="660"/>
      <c r="G30" s="160">
        <f>G23+G29</f>
        <v>66</v>
      </c>
      <c r="H30" s="161">
        <f>H29+H23</f>
        <v>1980</v>
      </c>
      <c r="I30" s="161">
        <f>I29+I23</f>
        <v>960</v>
      </c>
      <c r="J30" s="161">
        <f>J29+J23</f>
        <v>336</v>
      </c>
      <c r="K30" s="161">
        <f>K29+K23</f>
        <v>432</v>
      </c>
      <c r="L30" s="161">
        <f>L29+L23</f>
        <v>192</v>
      </c>
      <c r="M30" s="162">
        <f>H30-I30</f>
        <v>1020</v>
      </c>
      <c r="N30" s="175">
        <f>(H30-I30)/H30</f>
        <v>0.5151515151515151</v>
      </c>
      <c r="O30" s="176">
        <f aca="true" t="shared" si="8" ref="O30:V30">O29+O23</f>
        <v>19</v>
      </c>
      <c r="P30" s="222">
        <f t="shared" si="8"/>
        <v>15</v>
      </c>
      <c r="Q30" s="160">
        <f t="shared" si="8"/>
        <v>8</v>
      </c>
      <c r="R30" s="177">
        <f t="shared" si="8"/>
        <v>12</v>
      </c>
      <c r="S30" s="176">
        <f t="shared" si="8"/>
        <v>4</v>
      </c>
      <c r="T30" s="222">
        <f t="shared" si="8"/>
        <v>2</v>
      </c>
      <c r="U30" s="160">
        <f t="shared" si="8"/>
        <v>0</v>
      </c>
      <c r="V30" s="177">
        <f t="shared" si="8"/>
        <v>0</v>
      </c>
      <c r="W30" s="99"/>
      <c r="X30" s="99"/>
      <c r="Y30" s="99"/>
      <c r="Z30" s="99"/>
      <c r="AA30" s="99"/>
      <c r="AB30" s="99"/>
      <c r="AC30" s="99"/>
      <c r="AD30" s="99">
        <f t="shared" si="6"/>
        <v>32</v>
      </c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3"/>
      <c r="AQ30" s="103"/>
      <c r="AR30" s="103"/>
    </row>
    <row r="31" spans="1:44" s="104" customFormat="1" ht="14.25" customHeight="1">
      <c r="A31" s="178"/>
      <c r="B31" s="179"/>
      <c r="C31" s="179"/>
      <c r="D31" s="179"/>
      <c r="E31" s="179"/>
      <c r="F31" s="180" t="s">
        <v>45</v>
      </c>
      <c r="G31" s="181"/>
      <c r="H31" s="181"/>
      <c r="I31" s="181"/>
      <c r="J31" s="181"/>
      <c r="K31" s="181"/>
      <c r="L31" s="181"/>
      <c r="M31" s="181"/>
      <c r="N31" s="181"/>
      <c r="O31" s="182"/>
      <c r="P31" s="182"/>
      <c r="Q31" s="182"/>
      <c r="R31" s="182"/>
      <c r="S31" s="182"/>
      <c r="T31" s="182"/>
      <c r="U31" s="182"/>
      <c r="V31" s="183"/>
      <c r="W31" s="99"/>
      <c r="X31" s="99"/>
      <c r="Y31" s="99"/>
      <c r="Z31" s="99"/>
      <c r="AA31" s="99"/>
      <c r="AB31" s="99"/>
      <c r="AC31" s="99"/>
      <c r="AD31" s="99">
        <f t="shared" si="6"/>
        <v>32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3"/>
      <c r="AQ31" s="103"/>
      <c r="AR31" s="103"/>
    </row>
    <row r="32" spans="1:44" s="104" customFormat="1" ht="14.25" customHeight="1" thickBot="1">
      <c r="A32" s="184"/>
      <c r="B32" s="185"/>
      <c r="C32" s="185"/>
      <c r="D32" s="185"/>
      <c r="E32" s="185"/>
      <c r="F32" s="186" t="s">
        <v>46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3"/>
      <c r="W32" s="99"/>
      <c r="X32" s="99"/>
      <c r="Y32" s="99"/>
      <c r="Z32" s="99"/>
      <c r="AA32" s="99"/>
      <c r="AB32" s="99"/>
      <c r="AC32" s="99"/>
      <c r="AD32" s="99">
        <f t="shared" si="6"/>
        <v>32</v>
      </c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3"/>
      <c r="AQ32" s="103"/>
      <c r="AR32" s="103"/>
    </row>
    <row r="33" spans="1:41" s="263" customFormat="1" ht="19.5" customHeight="1">
      <c r="A33" s="287" t="s">
        <v>416</v>
      </c>
      <c r="B33" s="517" t="s">
        <v>384</v>
      </c>
      <c r="C33" s="340"/>
      <c r="D33" s="340">
        <v>1</v>
      </c>
      <c r="E33" s="340"/>
      <c r="F33" s="299"/>
      <c r="G33" s="343">
        <v>6</v>
      </c>
      <c r="H33" s="280">
        <f aca="true" t="shared" si="9" ref="H33:H50">G33*30</f>
        <v>180</v>
      </c>
      <c r="I33" s="280">
        <f>J33+K33+L33</f>
        <v>96</v>
      </c>
      <c r="J33" s="280">
        <v>48</v>
      </c>
      <c r="K33" s="280">
        <v>48</v>
      </c>
      <c r="L33" s="280"/>
      <c r="M33" s="281">
        <f aca="true" t="shared" si="10" ref="M33:M51">H33-I33</f>
        <v>84</v>
      </c>
      <c r="N33" s="366">
        <f aca="true" t="shared" si="11" ref="N33:N51">(H33-I33)/H33</f>
        <v>0.4666666666666667</v>
      </c>
      <c r="O33" s="343">
        <v>5</v>
      </c>
      <c r="P33" s="282"/>
      <c r="Q33" s="343"/>
      <c r="R33" s="281"/>
      <c r="S33" s="343"/>
      <c r="T33" s="282"/>
      <c r="U33" s="343"/>
      <c r="V33" s="282"/>
      <c r="W33" s="155"/>
      <c r="X33" s="155"/>
      <c r="Y33" s="155"/>
      <c r="Z33" s="155"/>
      <c r="AA33" s="155"/>
      <c r="AB33" s="155"/>
      <c r="AC33" s="155"/>
      <c r="AD33" s="155">
        <f t="shared" si="6"/>
        <v>96</v>
      </c>
      <c r="AE33" s="155"/>
      <c r="AF33" s="155"/>
      <c r="AG33" s="155"/>
      <c r="AH33" s="155"/>
      <c r="AI33" s="155"/>
      <c r="AJ33" s="155"/>
      <c r="AK33" s="155"/>
      <c r="AL33" s="261"/>
      <c r="AM33" s="261"/>
      <c r="AN33" s="261"/>
      <c r="AO33" s="261"/>
    </row>
    <row r="34" spans="1:41" s="241" customFormat="1" ht="19.5" customHeight="1">
      <c r="A34" s="300" t="s">
        <v>283</v>
      </c>
      <c r="B34" s="518" t="s">
        <v>385</v>
      </c>
      <c r="C34" s="346"/>
      <c r="D34" s="346">
        <v>3</v>
      </c>
      <c r="E34" s="346"/>
      <c r="F34" s="311"/>
      <c r="G34" s="348">
        <v>3</v>
      </c>
      <c r="H34" s="275">
        <f t="shared" si="9"/>
        <v>90</v>
      </c>
      <c r="I34" s="275">
        <f aca="true" t="shared" si="12" ref="I34:I51">J34+K34+L34</f>
        <v>48</v>
      </c>
      <c r="J34" s="275">
        <v>16</v>
      </c>
      <c r="K34" s="275">
        <v>32</v>
      </c>
      <c r="L34" s="275"/>
      <c r="M34" s="283">
        <f t="shared" si="10"/>
        <v>42</v>
      </c>
      <c r="N34" s="347">
        <f t="shared" si="11"/>
        <v>0.4666666666666667</v>
      </c>
      <c r="O34" s="348"/>
      <c r="P34" s="349"/>
      <c r="Q34" s="348">
        <v>3</v>
      </c>
      <c r="R34" s="283"/>
      <c r="S34" s="348"/>
      <c r="T34" s="349"/>
      <c r="U34" s="348"/>
      <c r="V34" s="349"/>
      <c r="W34" s="155"/>
      <c r="X34" s="155"/>
      <c r="Y34" s="155"/>
      <c r="Z34" s="155"/>
      <c r="AA34" s="155"/>
      <c r="AB34" s="155"/>
      <c r="AC34" s="155"/>
      <c r="AD34" s="155">
        <f t="shared" si="6"/>
        <v>960</v>
      </c>
      <c r="AE34" s="155"/>
      <c r="AF34" s="155"/>
      <c r="AG34" s="155"/>
      <c r="AH34" s="155"/>
      <c r="AI34" s="155"/>
      <c r="AJ34" s="155"/>
      <c r="AK34" s="155"/>
      <c r="AL34" s="239"/>
      <c r="AM34" s="239"/>
      <c r="AN34" s="239"/>
      <c r="AO34" s="239"/>
    </row>
    <row r="35" spans="1:41" s="246" customFormat="1" ht="17.25" customHeight="1">
      <c r="A35" s="300" t="s">
        <v>284</v>
      </c>
      <c r="B35" s="518" t="s">
        <v>386</v>
      </c>
      <c r="C35" s="346">
        <v>6</v>
      </c>
      <c r="D35" s="346"/>
      <c r="E35" s="346"/>
      <c r="F35" s="311"/>
      <c r="G35" s="348">
        <v>3</v>
      </c>
      <c r="H35" s="275">
        <f t="shared" si="9"/>
        <v>90</v>
      </c>
      <c r="I35" s="275">
        <f t="shared" si="12"/>
        <v>48</v>
      </c>
      <c r="J35" s="275">
        <v>16</v>
      </c>
      <c r="K35" s="275">
        <v>32</v>
      </c>
      <c r="L35" s="275"/>
      <c r="M35" s="283">
        <f t="shared" si="10"/>
        <v>42</v>
      </c>
      <c r="N35" s="347">
        <f t="shared" si="11"/>
        <v>0.4666666666666667</v>
      </c>
      <c r="O35" s="348"/>
      <c r="P35" s="349"/>
      <c r="Q35" s="348"/>
      <c r="R35" s="283"/>
      <c r="S35" s="348"/>
      <c r="T35" s="349">
        <v>3</v>
      </c>
      <c r="U35" s="348"/>
      <c r="V35" s="349"/>
      <c r="W35" s="155"/>
      <c r="X35" s="155"/>
      <c r="Y35" s="155"/>
      <c r="Z35" s="155"/>
      <c r="AA35" s="155"/>
      <c r="AB35" s="155"/>
      <c r="AC35" s="155"/>
      <c r="AD35" s="155">
        <f t="shared" si="6"/>
        <v>0</v>
      </c>
      <c r="AE35" s="155"/>
      <c r="AF35" s="155"/>
      <c r="AG35" s="155"/>
      <c r="AH35" s="155"/>
      <c r="AI35" s="155"/>
      <c r="AJ35" s="156"/>
      <c r="AK35" s="156"/>
      <c r="AL35" s="245"/>
      <c r="AM35" s="245"/>
      <c r="AN35" s="244"/>
      <c r="AO35" s="244"/>
    </row>
    <row r="36" spans="1:41" s="246" customFormat="1" ht="20.25" customHeight="1">
      <c r="A36" s="300" t="s">
        <v>285</v>
      </c>
      <c r="B36" s="518" t="s">
        <v>387</v>
      </c>
      <c r="C36" s="346">
        <v>6</v>
      </c>
      <c r="D36" s="346"/>
      <c r="E36" s="346"/>
      <c r="F36" s="311"/>
      <c r="G36" s="348">
        <v>5</v>
      </c>
      <c r="H36" s="275">
        <f t="shared" si="9"/>
        <v>150</v>
      </c>
      <c r="I36" s="275">
        <f t="shared" si="12"/>
        <v>80</v>
      </c>
      <c r="J36" s="275">
        <v>32</v>
      </c>
      <c r="K36" s="275">
        <v>48</v>
      </c>
      <c r="L36" s="275"/>
      <c r="M36" s="283">
        <f t="shared" si="10"/>
        <v>70</v>
      </c>
      <c r="N36" s="347">
        <f t="shared" si="11"/>
        <v>0.4666666666666667</v>
      </c>
      <c r="O36" s="348"/>
      <c r="P36" s="349"/>
      <c r="Q36" s="348"/>
      <c r="R36" s="283"/>
      <c r="S36" s="348"/>
      <c r="T36" s="349">
        <v>5</v>
      </c>
      <c r="U36" s="348"/>
      <c r="V36" s="349"/>
      <c r="W36" s="155"/>
      <c r="X36" s="155"/>
      <c r="Y36" s="155"/>
      <c r="Z36" s="155"/>
      <c r="AA36" s="155"/>
      <c r="AB36" s="155"/>
      <c r="AC36" s="155"/>
      <c r="AD36" s="155">
        <f t="shared" si="6"/>
        <v>0</v>
      </c>
      <c r="AE36" s="155"/>
      <c r="AF36" s="155"/>
      <c r="AG36" s="155"/>
      <c r="AH36" s="155"/>
      <c r="AI36" s="155"/>
      <c r="AJ36" s="155"/>
      <c r="AK36" s="155"/>
      <c r="AL36" s="244"/>
      <c r="AM36" s="244"/>
      <c r="AN36" s="244"/>
      <c r="AO36" s="244"/>
    </row>
    <row r="37" spans="1:41" s="241" customFormat="1" ht="12" customHeight="1">
      <c r="A37" s="300" t="s">
        <v>286</v>
      </c>
      <c r="B37" s="521" t="s">
        <v>388</v>
      </c>
      <c r="C37" s="346">
        <v>4</v>
      </c>
      <c r="D37" s="346"/>
      <c r="E37" s="346"/>
      <c r="F37" s="311"/>
      <c r="G37" s="348">
        <v>5</v>
      </c>
      <c r="H37" s="275">
        <f t="shared" si="9"/>
        <v>150</v>
      </c>
      <c r="I37" s="275">
        <f t="shared" si="12"/>
        <v>96</v>
      </c>
      <c r="J37" s="275">
        <v>48</v>
      </c>
      <c r="K37" s="275"/>
      <c r="L37" s="275">
        <v>48</v>
      </c>
      <c r="M37" s="283">
        <f t="shared" si="10"/>
        <v>54</v>
      </c>
      <c r="N37" s="347">
        <f t="shared" si="11"/>
        <v>0.36</v>
      </c>
      <c r="O37" s="348"/>
      <c r="P37" s="349"/>
      <c r="Q37" s="348"/>
      <c r="R37" s="283">
        <v>6</v>
      </c>
      <c r="S37" s="348"/>
      <c r="T37" s="349"/>
      <c r="U37" s="348"/>
      <c r="V37" s="349"/>
      <c r="W37" s="155"/>
      <c r="X37" s="155"/>
      <c r="Y37" s="155"/>
      <c r="Z37" s="155"/>
      <c r="AA37" s="155"/>
      <c r="AB37" s="155"/>
      <c r="AC37" s="155"/>
      <c r="AD37" s="155">
        <f t="shared" si="6"/>
        <v>80</v>
      </c>
      <c r="AE37" s="155"/>
      <c r="AF37" s="155"/>
      <c r="AG37" s="155"/>
      <c r="AH37" s="155"/>
      <c r="AI37" s="155"/>
      <c r="AJ37" s="156"/>
      <c r="AK37" s="156"/>
      <c r="AL37" s="240"/>
      <c r="AM37" s="240"/>
      <c r="AN37" s="239"/>
      <c r="AO37" s="239"/>
    </row>
    <row r="38" spans="1:41" s="241" customFormat="1" ht="12.75" customHeight="1">
      <c r="A38" s="300" t="s">
        <v>287</v>
      </c>
      <c r="B38" s="518" t="s">
        <v>389</v>
      </c>
      <c r="C38" s="346">
        <v>3</v>
      </c>
      <c r="D38" s="346"/>
      <c r="E38" s="323"/>
      <c r="F38" s="311"/>
      <c r="G38" s="348">
        <v>4</v>
      </c>
      <c r="H38" s="275">
        <f t="shared" si="9"/>
        <v>120</v>
      </c>
      <c r="I38" s="275">
        <f t="shared" si="12"/>
        <v>64</v>
      </c>
      <c r="J38" s="275">
        <v>32</v>
      </c>
      <c r="K38" s="275">
        <v>32</v>
      </c>
      <c r="L38" s="275"/>
      <c r="M38" s="283">
        <f t="shared" si="10"/>
        <v>56</v>
      </c>
      <c r="N38" s="347">
        <f t="shared" si="11"/>
        <v>0.4666666666666667</v>
      </c>
      <c r="O38" s="348"/>
      <c r="P38" s="349"/>
      <c r="Q38" s="348">
        <v>4</v>
      </c>
      <c r="R38" s="283"/>
      <c r="S38" s="348"/>
      <c r="T38" s="349"/>
      <c r="U38" s="348"/>
      <c r="V38" s="349"/>
      <c r="W38" s="155"/>
      <c r="X38" s="155"/>
      <c r="Y38" s="155"/>
      <c r="Z38" s="155"/>
      <c r="AA38" s="155"/>
      <c r="AB38" s="155"/>
      <c r="AC38" s="155"/>
      <c r="AD38" s="155">
        <f t="shared" si="6"/>
        <v>48</v>
      </c>
      <c r="AE38" s="155"/>
      <c r="AF38" s="155"/>
      <c r="AG38" s="155"/>
      <c r="AH38" s="155"/>
      <c r="AI38" s="155"/>
      <c r="AJ38" s="155"/>
      <c r="AK38" s="155"/>
      <c r="AL38" s="239"/>
      <c r="AM38" s="239"/>
      <c r="AN38" s="239"/>
      <c r="AO38" s="239"/>
    </row>
    <row r="39" spans="1:41" s="235" customFormat="1" ht="12.75" customHeight="1">
      <c r="A39" s="300" t="s">
        <v>288</v>
      </c>
      <c r="B39" s="518" t="s">
        <v>390</v>
      </c>
      <c r="C39" s="346"/>
      <c r="D39" s="346">
        <v>2</v>
      </c>
      <c r="E39" s="346"/>
      <c r="F39" s="311"/>
      <c r="G39" s="348">
        <v>4</v>
      </c>
      <c r="H39" s="275">
        <f t="shared" si="9"/>
        <v>120</v>
      </c>
      <c r="I39" s="275">
        <f t="shared" si="12"/>
        <v>80</v>
      </c>
      <c r="J39" s="275">
        <v>32</v>
      </c>
      <c r="K39" s="275"/>
      <c r="L39" s="275">
        <v>48</v>
      </c>
      <c r="M39" s="283">
        <f t="shared" si="10"/>
        <v>40</v>
      </c>
      <c r="N39" s="347">
        <f t="shared" si="11"/>
        <v>0.3333333333333333</v>
      </c>
      <c r="O39" s="348"/>
      <c r="P39" s="349">
        <v>5</v>
      </c>
      <c r="Q39" s="348"/>
      <c r="R39" s="283"/>
      <c r="S39" s="348"/>
      <c r="T39" s="349"/>
      <c r="U39" s="348"/>
      <c r="V39" s="349"/>
      <c r="W39" s="155"/>
      <c r="X39" s="155"/>
      <c r="Y39" s="155"/>
      <c r="Z39" s="155"/>
      <c r="AA39" s="155"/>
      <c r="AB39" s="155"/>
      <c r="AC39" s="155"/>
      <c r="AD39" s="155">
        <f t="shared" si="6"/>
        <v>48</v>
      </c>
      <c r="AE39" s="155"/>
      <c r="AF39" s="155"/>
      <c r="AG39" s="155"/>
      <c r="AH39" s="155"/>
      <c r="AI39" s="155"/>
      <c r="AJ39" s="155"/>
      <c r="AK39" s="155"/>
      <c r="AL39" s="233"/>
      <c r="AM39" s="233"/>
      <c r="AN39" s="233"/>
      <c r="AO39" s="233"/>
    </row>
    <row r="40" spans="1:41" s="235" customFormat="1" ht="12.75" customHeight="1">
      <c r="A40" s="300" t="s">
        <v>289</v>
      </c>
      <c r="B40" s="518" t="s">
        <v>391</v>
      </c>
      <c r="C40" s="346">
        <v>2</v>
      </c>
      <c r="D40" s="346">
        <v>1</v>
      </c>
      <c r="E40" s="346"/>
      <c r="F40" s="311"/>
      <c r="G40" s="348">
        <v>8</v>
      </c>
      <c r="H40" s="275">
        <f t="shared" si="9"/>
        <v>240</v>
      </c>
      <c r="I40" s="275">
        <f t="shared" si="12"/>
        <v>160</v>
      </c>
      <c r="J40" s="275">
        <v>80</v>
      </c>
      <c r="K40" s="275">
        <v>80</v>
      </c>
      <c r="L40" s="275"/>
      <c r="M40" s="283">
        <f t="shared" si="10"/>
        <v>80</v>
      </c>
      <c r="N40" s="347">
        <f t="shared" si="11"/>
        <v>0.3333333333333333</v>
      </c>
      <c r="O40" s="348">
        <v>5</v>
      </c>
      <c r="P40" s="349">
        <v>5</v>
      </c>
      <c r="Q40" s="348"/>
      <c r="R40" s="283"/>
      <c r="S40" s="348"/>
      <c r="T40" s="349"/>
      <c r="U40" s="348"/>
      <c r="V40" s="349"/>
      <c r="W40" s="155"/>
      <c r="X40" s="155"/>
      <c r="Y40" s="155"/>
      <c r="Z40" s="155"/>
      <c r="AA40" s="155"/>
      <c r="AB40" s="155"/>
      <c r="AC40" s="155"/>
      <c r="AD40" s="155">
        <f t="shared" si="6"/>
        <v>80</v>
      </c>
      <c r="AE40" s="155"/>
      <c r="AF40" s="155"/>
      <c r="AG40" s="155"/>
      <c r="AH40" s="155"/>
      <c r="AI40" s="155"/>
      <c r="AJ40" s="155"/>
      <c r="AK40" s="155"/>
      <c r="AL40" s="233"/>
      <c r="AM40" s="233"/>
      <c r="AN40" s="233"/>
      <c r="AO40" s="233"/>
    </row>
    <row r="41" spans="1:41" s="253" customFormat="1" ht="15" customHeight="1">
      <c r="A41" s="300" t="s">
        <v>290</v>
      </c>
      <c r="B41" s="518" t="s">
        <v>392</v>
      </c>
      <c r="C41" s="346">
        <v>8</v>
      </c>
      <c r="D41" s="346"/>
      <c r="E41" s="346"/>
      <c r="F41" s="311"/>
      <c r="G41" s="348">
        <v>4</v>
      </c>
      <c r="H41" s="275">
        <f t="shared" si="9"/>
        <v>120</v>
      </c>
      <c r="I41" s="275">
        <f t="shared" si="12"/>
        <v>48</v>
      </c>
      <c r="J41" s="275">
        <v>24</v>
      </c>
      <c r="K41" s="275">
        <v>24</v>
      </c>
      <c r="L41" s="275"/>
      <c r="M41" s="283">
        <f t="shared" si="10"/>
        <v>72</v>
      </c>
      <c r="N41" s="347">
        <f t="shared" si="11"/>
        <v>0.6</v>
      </c>
      <c r="O41" s="348"/>
      <c r="P41" s="349"/>
      <c r="Q41" s="348"/>
      <c r="R41" s="283"/>
      <c r="S41" s="348"/>
      <c r="T41" s="349"/>
      <c r="U41" s="348"/>
      <c r="V41" s="349">
        <v>4</v>
      </c>
      <c r="W41" s="155"/>
      <c r="X41" s="155"/>
      <c r="Y41" s="155"/>
      <c r="Z41" s="155"/>
      <c r="AA41" s="155"/>
      <c r="AB41" s="155"/>
      <c r="AC41" s="155"/>
      <c r="AD41" s="155">
        <f t="shared" si="6"/>
        <v>96</v>
      </c>
      <c r="AE41" s="155"/>
      <c r="AF41" s="155"/>
      <c r="AG41" s="155"/>
      <c r="AH41" s="155"/>
      <c r="AI41" s="155"/>
      <c r="AJ41" s="156"/>
      <c r="AK41" s="156"/>
      <c r="AL41" s="252"/>
      <c r="AM41" s="252"/>
      <c r="AN41" s="251"/>
      <c r="AO41" s="251"/>
    </row>
    <row r="42" spans="1:41" s="246" customFormat="1" ht="16.5" customHeight="1">
      <c r="A42" s="300" t="s">
        <v>291</v>
      </c>
      <c r="B42" s="518" t="s">
        <v>393</v>
      </c>
      <c r="C42" s="346">
        <v>6</v>
      </c>
      <c r="D42" s="346">
        <v>5</v>
      </c>
      <c r="E42" s="346"/>
      <c r="F42" s="311"/>
      <c r="G42" s="348">
        <v>8</v>
      </c>
      <c r="H42" s="275">
        <f t="shared" si="9"/>
        <v>240</v>
      </c>
      <c r="I42" s="275">
        <f t="shared" si="12"/>
        <v>160</v>
      </c>
      <c r="J42" s="275">
        <v>80</v>
      </c>
      <c r="K42" s="275">
        <v>80</v>
      </c>
      <c r="L42" s="275"/>
      <c r="M42" s="283">
        <f t="shared" si="10"/>
        <v>80</v>
      </c>
      <c r="N42" s="347">
        <f t="shared" si="11"/>
        <v>0.3333333333333333</v>
      </c>
      <c r="O42" s="348"/>
      <c r="P42" s="349"/>
      <c r="Q42" s="348"/>
      <c r="R42" s="283"/>
      <c r="S42" s="348">
        <v>5</v>
      </c>
      <c r="T42" s="349">
        <v>5</v>
      </c>
      <c r="U42" s="348"/>
      <c r="V42" s="349"/>
      <c r="W42" s="155"/>
      <c r="X42" s="155"/>
      <c r="Y42" s="155"/>
      <c r="Z42" s="155"/>
      <c r="AA42" s="155"/>
      <c r="AB42" s="155"/>
      <c r="AC42" s="155"/>
      <c r="AD42" s="155">
        <f t="shared" si="6"/>
        <v>64</v>
      </c>
      <c r="AE42" s="155"/>
      <c r="AF42" s="155"/>
      <c r="AG42" s="155"/>
      <c r="AH42" s="155"/>
      <c r="AI42" s="155"/>
      <c r="AJ42" s="156"/>
      <c r="AK42" s="156"/>
      <c r="AL42" s="245"/>
      <c r="AM42" s="245"/>
      <c r="AN42" s="244"/>
      <c r="AO42" s="244"/>
    </row>
    <row r="43" spans="1:41" s="235" customFormat="1" ht="12.75" customHeight="1">
      <c r="A43" s="300" t="s">
        <v>292</v>
      </c>
      <c r="B43" s="518" t="s">
        <v>394</v>
      </c>
      <c r="C43" s="346" t="s">
        <v>399</v>
      </c>
      <c r="D43" s="346">
        <v>3</v>
      </c>
      <c r="E43" s="346"/>
      <c r="F43" s="311">
        <v>4</v>
      </c>
      <c r="G43" s="348">
        <v>10</v>
      </c>
      <c r="H43" s="275">
        <f t="shared" si="9"/>
        <v>300</v>
      </c>
      <c r="I43" s="275">
        <f t="shared" si="12"/>
        <v>192</v>
      </c>
      <c r="J43" s="275">
        <v>96</v>
      </c>
      <c r="K43" s="275">
        <v>96</v>
      </c>
      <c r="L43" s="275"/>
      <c r="M43" s="283">
        <f t="shared" si="10"/>
        <v>108</v>
      </c>
      <c r="N43" s="347">
        <f t="shared" si="11"/>
        <v>0.36</v>
      </c>
      <c r="O43" s="348"/>
      <c r="P43" s="349">
        <v>4</v>
      </c>
      <c r="Q43" s="348">
        <v>4</v>
      </c>
      <c r="R43" s="283">
        <v>4</v>
      </c>
      <c r="S43" s="348"/>
      <c r="T43" s="349"/>
      <c r="U43" s="348"/>
      <c r="V43" s="349"/>
      <c r="W43" s="155"/>
      <c r="X43" s="155"/>
      <c r="Y43" s="155"/>
      <c r="Z43" s="155"/>
      <c r="AA43" s="155"/>
      <c r="AB43" s="155"/>
      <c r="AC43" s="155"/>
      <c r="AD43" s="155">
        <f t="shared" si="6"/>
        <v>80</v>
      </c>
      <c r="AE43" s="155"/>
      <c r="AF43" s="155"/>
      <c r="AG43" s="155"/>
      <c r="AH43" s="155"/>
      <c r="AI43" s="155"/>
      <c r="AJ43" s="156"/>
      <c r="AK43" s="156"/>
      <c r="AL43" s="234"/>
      <c r="AM43" s="234"/>
      <c r="AN43" s="233"/>
      <c r="AO43" s="233"/>
    </row>
    <row r="44" spans="1:41" s="241" customFormat="1" ht="12.75" customHeight="1">
      <c r="A44" s="300" t="s">
        <v>293</v>
      </c>
      <c r="B44" s="518" t="s">
        <v>153</v>
      </c>
      <c r="C44" s="346">
        <v>3</v>
      </c>
      <c r="D44" s="346"/>
      <c r="E44" s="346"/>
      <c r="F44" s="311"/>
      <c r="G44" s="348">
        <v>6</v>
      </c>
      <c r="H44" s="275">
        <f t="shared" si="9"/>
        <v>180</v>
      </c>
      <c r="I44" s="275">
        <f t="shared" si="12"/>
        <v>80</v>
      </c>
      <c r="J44" s="275">
        <v>32</v>
      </c>
      <c r="K44" s="275">
        <v>48</v>
      </c>
      <c r="L44" s="275"/>
      <c r="M44" s="283">
        <f t="shared" si="10"/>
        <v>100</v>
      </c>
      <c r="N44" s="347">
        <f t="shared" si="11"/>
        <v>0.5555555555555556</v>
      </c>
      <c r="O44" s="348"/>
      <c r="P44" s="349"/>
      <c r="Q44" s="348">
        <v>5</v>
      </c>
      <c r="R44" s="283"/>
      <c r="S44" s="348"/>
      <c r="T44" s="349"/>
      <c r="U44" s="348"/>
      <c r="V44" s="349"/>
      <c r="W44" s="155"/>
      <c r="X44" s="155"/>
      <c r="Y44" s="155"/>
      <c r="Z44" s="155"/>
      <c r="AA44" s="155"/>
      <c r="AB44" s="155"/>
      <c r="AC44" s="155"/>
      <c r="AD44" s="155">
        <f t="shared" si="6"/>
        <v>160</v>
      </c>
      <c r="AE44" s="155"/>
      <c r="AF44" s="155"/>
      <c r="AG44" s="155"/>
      <c r="AH44" s="155"/>
      <c r="AI44" s="155"/>
      <c r="AJ44" s="156"/>
      <c r="AK44" s="156"/>
      <c r="AL44" s="240"/>
      <c r="AM44" s="240"/>
      <c r="AN44" s="239"/>
      <c r="AO44" s="239"/>
    </row>
    <row r="45" spans="1:41" s="253" customFormat="1" ht="16.5" customHeight="1">
      <c r="A45" s="300" t="s">
        <v>294</v>
      </c>
      <c r="B45" s="518" t="s">
        <v>351</v>
      </c>
      <c r="C45" s="346"/>
      <c r="D45" s="346">
        <v>7</v>
      </c>
      <c r="E45" s="346"/>
      <c r="F45" s="311"/>
      <c r="G45" s="348">
        <v>3</v>
      </c>
      <c r="H45" s="275">
        <f t="shared" si="9"/>
        <v>90</v>
      </c>
      <c r="I45" s="275">
        <f t="shared" si="12"/>
        <v>48</v>
      </c>
      <c r="J45" s="275">
        <v>32</v>
      </c>
      <c r="K45" s="275">
        <v>16</v>
      </c>
      <c r="L45" s="275"/>
      <c r="M45" s="283">
        <f t="shared" si="10"/>
        <v>42</v>
      </c>
      <c r="N45" s="347">
        <f t="shared" si="11"/>
        <v>0.4666666666666667</v>
      </c>
      <c r="O45" s="348"/>
      <c r="P45" s="349"/>
      <c r="Q45" s="348"/>
      <c r="R45" s="283"/>
      <c r="S45" s="348"/>
      <c r="T45" s="349"/>
      <c r="U45" s="348">
        <v>3</v>
      </c>
      <c r="V45" s="349"/>
      <c r="W45" s="155"/>
      <c r="X45" s="155"/>
      <c r="Y45" s="155"/>
      <c r="Z45" s="155"/>
      <c r="AA45" s="155"/>
      <c r="AB45" s="155"/>
      <c r="AC45" s="155"/>
      <c r="AD45" s="155">
        <f t="shared" si="6"/>
        <v>48</v>
      </c>
      <c r="AE45" s="155"/>
      <c r="AF45" s="155"/>
      <c r="AG45" s="155"/>
      <c r="AH45" s="155"/>
      <c r="AI45" s="155"/>
      <c r="AJ45" s="155"/>
      <c r="AK45" s="155"/>
      <c r="AL45" s="251"/>
      <c r="AM45" s="251"/>
      <c r="AN45" s="251"/>
      <c r="AO45" s="251"/>
    </row>
    <row r="46" spans="1:41" s="253" customFormat="1" ht="12.75" customHeight="1">
      <c r="A46" s="300" t="s">
        <v>295</v>
      </c>
      <c r="B46" s="518" t="s">
        <v>352</v>
      </c>
      <c r="C46" s="346">
        <v>8</v>
      </c>
      <c r="D46" s="346">
        <v>7</v>
      </c>
      <c r="E46" s="346"/>
      <c r="F46" s="311"/>
      <c r="G46" s="348">
        <v>6</v>
      </c>
      <c r="H46" s="275">
        <f t="shared" si="9"/>
        <v>180</v>
      </c>
      <c r="I46" s="275">
        <f t="shared" si="12"/>
        <v>84</v>
      </c>
      <c r="J46" s="275"/>
      <c r="K46" s="275"/>
      <c r="L46" s="275">
        <v>84</v>
      </c>
      <c r="M46" s="283">
        <f t="shared" si="10"/>
        <v>96</v>
      </c>
      <c r="N46" s="347">
        <f t="shared" si="11"/>
        <v>0.5333333333333333</v>
      </c>
      <c r="O46" s="348"/>
      <c r="P46" s="349"/>
      <c r="Q46" s="348"/>
      <c r="R46" s="283"/>
      <c r="S46" s="348"/>
      <c r="T46" s="349"/>
      <c r="U46" s="348">
        <v>3</v>
      </c>
      <c r="V46" s="349">
        <v>3</v>
      </c>
      <c r="W46" s="155"/>
      <c r="X46" s="155"/>
      <c r="Y46" s="155"/>
      <c r="Z46" s="155"/>
      <c r="AA46" s="155"/>
      <c r="AB46" s="155"/>
      <c r="AC46" s="155"/>
      <c r="AD46" s="155">
        <f t="shared" si="6"/>
        <v>160</v>
      </c>
      <c r="AE46" s="155"/>
      <c r="AF46" s="155"/>
      <c r="AG46" s="155"/>
      <c r="AH46" s="155"/>
      <c r="AI46" s="155"/>
      <c r="AJ46" s="156"/>
      <c r="AK46" s="156"/>
      <c r="AL46" s="252"/>
      <c r="AM46" s="252"/>
      <c r="AN46" s="251"/>
      <c r="AO46" s="251"/>
    </row>
    <row r="47" spans="1:41" s="235" customFormat="1" ht="12.75" customHeight="1">
      <c r="A47" s="500" t="s">
        <v>296</v>
      </c>
      <c r="B47" s="522" t="s">
        <v>395</v>
      </c>
      <c r="C47" s="501">
        <v>8</v>
      </c>
      <c r="D47" s="501">
        <v>7</v>
      </c>
      <c r="E47" s="501"/>
      <c r="F47" s="502"/>
      <c r="G47" s="503">
        <v>6.5</v>
      </c>
      <c r="H47" s="504">
        <f t="shared" si="9"/>
        <v>195</v>
      </c>
      <c r="I47" s="504">
        <f t="shared" si="12"/>
        <v>112</v>
      </c>
      <c r="J47" s="504">
        <v>56</v>
      </c>
      <c r="K47" s="504">
        <v>56</v>
      </c>
      <c r="L47" s="504"/>
      <c r="M47" s="505">
        <f t="shared" si="10"/>
        <v>83</v>
      </c>
      <c r="N47" s="506">
        <f t="shared" si="11"/>
        <v>0.4256410256410256</v>
      </c>
      <c r="O47" s="503"/>
      <c r="P47" s="507"/>
      <c r="Q47" s="503"/>
      <c r="R47" s="505"/>
      <c r="S47" s="503"/>
      <c r="T47" s="507"/>
      <c r="U47" s="503">
        <v>4</v>
      </c>
      <c r="V47" s="507">
        <v>4</v>
      </c>
      <c r="W47" s="233"/>
      <c r="X47" s="233"/>
      <c r="Y47" s="233"/>
      <c r="Z47" s="233"/>
      <c r="AA47" s="233"/>
      <c r="AB47" s="233"/>
      <c r="AC47" s="233"/>
      <c r="AD47" s="233">
        <f t="shared" si="6"/>
        <v>192</v>
      </c>
      <c r="AE47" s="233"/>
      <c r="AF47" s="233"/>
      <c r="AG47" s="233"/>
      <c r="AH47" s="233"/>
      <c r="AI47" s="233"/>
      <c r="AJ47" s="234"/>
      <c r="AK47" s="234"/>
      <c r="AL47" s="234"/>
      <c r="AM47" s="234"/>
      <c r="AN47" s="233"/>
      <c r="AO47" s="233"/>
    </row>
    <row r="48" spans="1:41" s="235" customFormat="1" ht="12.75" customHeight="1">
      <c r="A48" s="500" t="s">
        <v>297</v>
      </c>
      <c r="B48" s="522" t="s">
        <v>396</v>
      </c>
      <c r="C48" s="501">
        <v>7</v>
      </c>
      <c r="D48" s="501">
        <v>8</v>
      </c>
      <c r="E48" s="501"/>
      <c r="F48" s="502"/>
      <c r="G48" s="503">
        <v>6.5</v>
      </c>
      <c r="H48" s="504">
        <f>G48*30</f>
        <v>195</v>
      </c>
      <c r="I48" s="504">
        <f t="shared" si="12"/>
        <v>112</v>
      </c>
      <c r="J48" s="504">
        <v>56</v>
      </c>
      <c r="K48" s="504">
        <v>56</v>
      </c>
      <c r="L48" s="504"/>
      <c r="M48" s="505">
        <f t="shared" si="10"/>
        <v>83</v>
      </c>
      <c r="N48" s="506">
        <f t="shared" si="11"/>
        <v>0.4256410256410256</v>
      </c>
      <c r="O48" s="503"/>
      <c r="P48" s="507"/>
      <c r="Q48" s="503"/>
      <c r="R48" s="505"/>
      <c r="S48" s="503"/>
      <c r="T48" s="507"/>
      <c r="U48" s="503">
        <v>4</v>
      </c>
      <c r="V48" s="507">
        <v>4</v>
      </c>
      <c r="W48" s="233"/>
      <c r="X48" s="233"/>
      <c r="Y48" s="233"/>
      <c r="Z48" s="233"/>
      <c r="AA48" s="233"/>
      <c r="AB48" s="233"/>
      <c r="AC48" s="233"/>
      <c r="AD48" s="233">
        <f aca="true" t="shared" si="13" ref="AD48:AD76">O44*$O$7+P44*$P$7+Q44*$Q$7+R44*$R$7+S44*$S$7+T44*$T$7+U44*$U$7+V44*$V$7</f>
        <v>80</v>
      </c>
      <c r="AE48" s="233"/>
      <c r="AF48" s="233"/>
      <c r="AG48" s="233"/>
      <c r="AH48" s="233"/>
      <c r="AI48" s="233"/>
      <c r="AJ48" s="234"/>
      <c r="AK48" s="234"/>
      <c r="AL48" s="234"/>
      <c r="AM48" s="234"/>
      <c r="AN48" s="233"/>
      <c r="AO48" s="233"/>
    </row>
    <row r="49" spans="1:41" s="271" customFormat="1" ht="15" customHeight="1">
      <c r="A49" s="300" t="s">
        <v>298</v>
      </c>
      <c r="B49" s="518" t="s">
        <v>397</v>
      </c>
      <c r="C49" s="346">
        <v>6</v>
      </c>
      <c r="D49" s="346"/>
      <c r="E49" s="346"/>
      <c r="F49" s="311"/>
      <c r="G49" s="348">
        <v>4</v>
      </c>
      <c r="H49" s="275">
        <f t="shared" si="9"/>
        <v>120</v>
      </c>
      <c r="I49" s="275">
        <f t="shared" si="12"/>
        <v>64</v>
      </c>
      <c r="J49" s="275">
        <v>32</v>
      </c>
      <c r="K49" s="275">
        <v>32</v>
      </c>
      <c r="L49" s="275"/>
      <c r="M49" s="283">
        <f t="shared" si="10"/>
        <v>56</v>
      </c>
      <c r="N49" s="347">
        <f t="shared" si="11"/>
        <v>0.4666666666666667</v>
      </c>
      <c r="O49" s="348"/>
      <c r="P49" s="349"/>
      <c r="Q49" s="348"/>
      <c r="R49" s="283"/>
      <c r="S49" s="348"/>
      <c r="T49" s="349">
        <v>4</v>
      </c>
      <c r="U49" s="348"/>
      <c r="V49" s="349"/>
      <c r="W49" s="155"/>
      <c r="X49" s="155"/>
      <c r="Y49" s="155"/>
      <c r="Z49" s="155"/>
      <c r="AA49" s="155"/>
      <c r="AB49" s="155"/>
      <c r="AC49" s="155"/>
      <c r="AD49" s="155">
        <f t="shared" si="13"/>
        <v>48</v>
      </c>
      <c r="AE49" s="155"/>
      <c r="AF49" s="155"/>
      <c r="AG49" s="155"/>
      <c r="AH49" s="155"/>
      <c r="AI49" s="155"/>
      <c r="AJ49" s="155"/>
      <c r="AK49" s="155"/>
      <c r="AL49" s="269"/>
      <c r="AM49" s="269"/>
      <c r="AN49" s="269"/>
      <c r="AO49" s="269"/>
    </row>
    <row r="50" spans="1:41" s="271" customFormat="1" ht="25.5" customHeight="1">
      <c r="A50" s="300" t="s">
        <v>299</v>
      </c>
      <c r="B50" s="518" t="s">
        <v>353</v>
      </c>
      <c r="C50" s="346"/>
      <c r="D50" s="346">
        <v>6</v>
      </c>
      <c r="E50" s="346"/>
      <c r="F50" s="311"/>
      <c r="G50" s="348">
        <v>3</v>
      </c>
      <c r="H50" s="275">
        <f t="shared" si="9"/>
        <v>90</v>
      </c>
      <c r="I50" s="275">
        <f t="shared" si="12"/>
        <v>48</v>
      </c>
      <c r="J50" s="275">
        <v>16</v>
      </c>
      <c r="K50" s="275"/>
      <c r="L50" s="275">
        <v>32</v>
      </c>
      <c r="M50" s="283">
        <f t="shared" si="10"/>
        <v>42</v>
      </c>
      <c r="N50" s="347">
        <f t="shared" si="11"/>
        <v>0.4666666666666667</v>
      </c>
      <c r="O50" s="348"/>
      <c r="P50" s="349"/>
      <c r="Q50" s="348"/>
      <c r="R50" s="283"/>
      <c r="S50" s="348"/>
      <c r="T50" s="349">
        <v>3</v>
      </c>
      <c r="U50" s="348"/>
      <c r="V50" s="349"/>
      <c r="W50" s="155"/>
      <c r="X50" s="155"/>
      <c r="Y50" s="155"/>
      <c r="Z50" s="155"/>
      <c r="AA50" s="155"/>
      <c r="AB50" s="155"/>
      <c r="AC50" s="155"/>
      <c r="AD50" s="155">
        <f t="shared" si="13"/>
        <v>84</v>
      </c>
      <c r="AE50" s="155"/>
      <c r="AF50" s="155"/>
      <c r="AG50" s="155"/>
      <c r="AH50" s="155"/>
      <c r="AI50" s="155"/>
      <c r="AJ50" s="156"/>
      <c r="AK50" s="156"/>
      <c r="AL50" s="270"/>
      <c r="AM50" s="270"/>
      <c r="AN50" s="269"/>
      <c r="AO50" s="269"/>
    </row>
    <row r="51" spans="1:41" s="246" customFormat="1" ht="12.75" customHeight="1" thickBot="1">
      <c r="A51" s="300" t="s">
        <v>300</v>
      </c>
      <c r="B51" s="518" t="s">
        <v>398</v>
      </c>
      <c r="C51" s="346">
        <v>5</v>
      </c>
      <c r="D51" s="346">
        <v>6</v>
      </c>
      <c r="E51" s="346"/>
      <c r="F51" s="311"/>
      <c r="G51" s="348">
        <v>6</v>
      </c>
      <c r="H51" s="275">
        <f>G51*30</f>
        <v>180</v>
      </c>
      <c r="I51" s="378">
        <f t="shared" si="12"/>
        <v>80</v>
      </c>
      <c r="J51" s="275"/>
      <c r="K51" s="275"/>
      <c r="L51" s="275">
        <v>80</v>
      </c>
      <c r="M51" s="283">
        <f t="shared" si="10"/>
        <v>100</v>
      </c>
      <c r="N51" s="347">
        <f t="shared" si="11"/>
        <v>0.5555555555555556</v>
      </c>
      <c r="O51" s="348"/>
      <c r="P51" s="349"/>
      <c r="Q51" s="348"/>
      <c r="R51" s="283"/>
      <c r="S51" s="354">
        <v>2</v>
      </c>
      <c r="T51" s="355">
        <v>5</v>
      </c>
      <c r="U51" s="348"/>
      <c r="V51" s="349"/>
      <c r="W51" s="155"/>
      <c r="X51" s="155"/>
      <c r="Y51" s="155"/>
      <c r="Z51" s="155"/>
      <c r="AA51" s="155"/>
      <c r="AB51" s="155"/>
      <c r="AC51" s="155"/>
      <c r="AD51" s="155">
        <f t="shared" si="13"/>
        <v>112</v>
      </c>
      <c r="AE51" s="155"/>
      <c r="AF51" s="155"/>
      <c r="AG51" s="155"/>
      <c r="AH51" s="155"/>
      <c r="AI51" s="155"/>
      <c r="AJ51" s="155"/>
      <c r="AK51" s="155"/>
      <c r="AL51" s="244"/>
      <c r="AM51" s="244"/>
      <c r="AN51" s="244"/>
      <c r="AO51" s="244"/>
    </row>
    <row r="52" spans="1:41" s="157" customFormat="1" ht="12.75" customHeight="1" thickBot="1">
      <c r="A52" s="367"/>
      <c r="B52" s="368"/>
      <c r="C52" s="368"/>
      <c r="D52" s="368"/>
      <c r="E52" s="368"/>
      <c r="F52" s="369" t="s">
        <v>40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1"/>
      <c r="T52" s="371"/>
      <c r="U52" s="370"/>
      <c r="V52" s="372"/>
      <c r="W52" s="155"/>
      <c r="X52" s="155"/>
      <c r="Y52" s="155"/>
      <c r="Z52" s="155"/>
      <c r="AA52" s="155"/>
      <c r="AB52" s="155"/>
      <c r="AC52" s="155"/>
      <c r="AD52" s="155">
        <f>O50*$O$7+P50*$P$7+Q50*$Q$7+R50*$R$7+S50*$S$7+T50*$T$7+U50*$U$7+V50*$V$7</f>
        <v>48</v>
      </c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</row>
    <row r="53" spans="1:41" s="157" customFormat="1" ht="12.75" customHeight="1">
      <c r="A53" s="298" t="s">
        <v>301</v>
      </c>
      <c r="B53" s="523" t="s">
        <v>7</v>
      </c>
      <c r="C53" s="340"/>
      <c r="D53" s="340" t="s">
        <v>32</v>
      </c>
      <c r="E53" s="340"/>
      <c r="F53" s="373"/>
      <c r="G53" s="343">
        <v>4</v>
      </c>
      <c r="H53" s="280">
        <f>G53*30</f>
        <v>120</v>
      </c>
      <c r="I53" s="280"/>
      <c r="J53" s="280"/>
      <c r="K53" s="280"/>
      <c r="L53" s="280"/>
      <c r="M53" s="281"/>
      <c r="N53" s="374"/>
      <c r="O53" s="343"/>
      <c r="P53" s="282"/>
      <c r="Q53" s="344"/>
      <c r="R53" s="281"/>
      <c r="S53" s="343"/>
      <c r="T53" s="282"/>
      <c r="U53" s="344"/>
      <c r="V53" s="282"/>
      <c r="W53" s="155"/>
      <c r="X53" s="155"/>
      <c r="Y53" s="155"/>
      <c r="Z53" s="155"/>
      <c r="AA53" s="155"/>
      <c r="AB53" s="155"/>
      <c r="AC53" s="155"/>
      <c r="AD53" s="155">
        <f>O51*$O$7+P51*$P$7+Q51*$Q$7+R51*$R$7+S51*$S$7+T51*$T$7+U51*$U$7+V51*$V$7</f>
        <v>112</v>
      </c>
      <c r="AE53" s="155"/>
      <c r="AF53" s="155"/>
      <c r="AG53" s="155"/>
      <c r="AH53" s="155"/>
      <c r="AI53" s="155"/>
      <c r="AJ53" s="156"/>
      <c r="AK53" s="156"/>
      <c r="AL53" s="156"/>
      <c r="AM53" s="156"/>
      <c r="AN53" s="155"/>
      <c r="AO53" s="155"/>
    </row>
    <row r="54" spans="1:41" s="157" customFormat="1" ht="13.5" customHeight="1">
      <c r="A54" s="317" t="s">
        <v>417</v>
      </c>
      <c r="B54" s="524" t="s">
        <v>8</v>
      </c>
      <c r="C54" s="375"/>
      <c r="D54" s="375" t="s">
        <v>354</v>
      </c>
      <c r="E54" s="375"/>
      <c r="F54" s="376"/>
      <c r="G54" s="377">
        <v>8</v>
      </c>
      <c r="H54" s="275">
        <f>G54*30</f>
        <v>240</v>
      </c>
      <c r="I54" s="378"/>
      <c r="J54" s="378"/>
      <c r="K54" s="378"/>
      <c r="L54" s="378"/>
      <c r="M54" s="379"/>
      <c r="N54" s="380"/>
      <c r="O54" s="377"/>
      <c r="P54" s="381"/>
      <c r="Q54" s="382"/>
      <c r="R54" s="379"/>
      <c r="S54" s="377"/>
      <c r="T54" s="381"/>
      <c r="U54" s="382"/>
      <c r="V54" s="381"/>
      <c r="W54" s="155"/>
      <c r="X54" s="155"/>
      <c r="Y54" s="155"/>
      <c r="Z54" s="155"/>
      <c r="AA54" s="155"/>
      <c r="AB54" s="155"/>
      <c r="AC54" s="155"/>
      <c r="AD54" s="155" t="e">
        <f>#REF!*$O$7+#REF!*$P$7+#REF!*$Q$7+#REF!*$R$7+#REF!*$S$7+#REF!*$T$7+#REF!*$U$7+#REF!*$V$7</f>
        <v>#REF!</v>
      </c>
      <c r="AE54" s="155"/>
      <c r="AF54" s="155"/>
      <c r="AG54" s="155"/>
      <c r="AH54" s="155"/>
      <c r="AI54" s="155"/>
      <c r="AJ54" s="156"/>
      <c r="AK54" s="156"/>
      <c r="AL54" s="156"/>
      <c r="AM54" s="156"/>
      <c r="AN54" s="155"/>
      <c r="AO54" s="155"/>
    </row>
    <row r="55" spans="1:41" s="157" customFormat="1" ht="12.75" customHeight="1">
      <c r="A55" s="310" t="s">
        <v>302</v>
      </c>
      <c r="B55" s="525" t="s">
        <v>9</v>
      </c>
      <c r="C55" s="346"/>
      <c r="D55" s="346" t="s">
        <v>33</v>
      </c>
      <c r="E55" s="346"/>
      <c r="F55" s="383"/>
      <c r="G55" s="348">
        <v>4</v>
      </c>
      <c r="H55" s="275">
        <f>G55*30</f>
        <v>120</v>
      </c>
      <c r="I55" s="275"/>
      <c r="J55" s="275"/>
      <c r="K55" s="275"/>
      <c r="L55" s="275"/>
      <c r="M55" s="283"/>
      <c r="N55" s="384"/>
      <c r="O55" s="348"/>
      <c r="P55" s="349"/>
      <c r="Q55" s="350"/>
      <c r="R55" s="283"/>
      <c r="S55" s="348"/>
      <c r="T55" s="349"/>
      <c r="U55" s="350"/>
      <c r="V55" s="349"/>
      <c r="W55" s="155"/>
      <c r="X55" s="155"/>
      <c r="Y55" s="155"/>
      <c r="Z55" s="155"/>
      <c r="AA55" s="155"/>
      <c r="AB55" s="155"/>
      <c r="AC55" s="155"/>
      <c r="AD55" s="155" t="e">
        <f>#REF!*$O$7+#REF!*$P$7+#REF!*$Q$7+#REF!*$R$7+#REF!*$S$7+#REF!*$T$7+#REF!*$U$7+#REF!*$V$7</f>
        <v>#REF!</v>
      </c>
      <c r="AE55" s="155"/>
      <c r="AF55" s="155"/>
      <c r="AG55" s="155"/>
      <c r="AH55" s="155"/>
      <c r="AI55" s="155"/>
      <c r="AJ55" s="156"/>
      <c r="AK55" s="156"/>
      <c r="AL55" s="156"/>
      <c r="AM55" s="156"/>
      <c r="AN55" s="155"/>
      <c r="AO55" s="155"/>
    </row>
    <row r="56" spans="1:41" s="235" customFormat="1" ht="12.75" customHeight="1">
      <c r="A56" s="508" t="s">
        <v>418</v>
      </c>
      <c r="B56" s="527" t="s">
        <v>415</v>
      </c>
      <c r="C56" s="509">
        <v>8</v>
      </c>
      <c r="D56" s="509"/>
      <c r="E56" s="509"/>
      <c r="F56" s="510"/>
      <c r="G56" s="511"/>
      <c r="H56" s="504"/>
      <c r="I56" s="512"/>
      <c r="J56" s="512"/>
      <c r="K56" s="512"/>
      <c r="L56" s="512"/>
      <c r="M56" s="513"/>
      <c r="N56" s="514"/>
      <c r="O56" s="511"/>
      <c r="P56" s="515"/>
      <c r="Q56" s="516"/>
      <c r="R56" s="513"/>
      <c r="S56" s="511"/>
      <c r="T56" s="515"/>
      <c r="U56" s="516"/>
      <c r="V56" s="515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4"/>
      <c r="AK56" s="234"/>
      <c r="AL56" s="234"/>
      <c r="AM56" s="234"/>
      <c r="AN56" s="233"/>
      <c r="AO56" s="233"/>
    </row>
    <row r="57" spans="1:41" s="157" customFormat="1" ht="12.75" customHeight="1" thickBot="1">
      <c r="A57" s="337" t="s">
        <v>303</v>
      </c>
      <c r="B57" s="526" t="s">
        <v>273</v>
      </c>
      <c r="C57" s="352">
        <v>8</v>
      </c>
      <c r="D57" s="352"/>
      <c r="E57" s="352"/>
      <c r="F57" s="385"/>
      <c r="G57" s="386">
        <v>6</v>
      </c>
      <c r="H57" s="378">
        <f>G57*30</f>
        <v>180</v>
      </c>
      <c r="I57" s="387"/>
      <c r="J57" s="387"/>
      <c r="K57" s="387"/>
      <c r="L57" s="387"/>
      <c r="M57" s="388"/>
      <c r="N57" s="389"/>
      <c r="O57" s="386"/>
      <c r="P57" s="390"/>
      <c r="Q57" s="391"/>
      <c r="R57" s="388"/>
      <c r="S57" s="386"/>
      <c r="T57" s="390"/>
      <c r="U57" s="391"/>
      <c r="V57" s="390"/>
      <c r="W57" s="155"/>
      <c r="X57" s="155"/>
      <c r="Y57" s="155"/>
      <c r="Z57" s="155"/>
      <c r="AA57" s="155"/>
      <c r="AB57" s="155"/>
      <c r="AC57" s="155"/>
      <c r="AD57" s="155">
        <f>O52*$O$7+P52*$P$7+Q52*$Q$7+R52*$R$7+S52*$S$7+T52*$T$7+U52*$U$7+V52*$V$7</f>
        <v>0</v>
      </c>
      <c r="AE57" s="155"/>
      <c r="AF57" s="155"/>
      <c r="AG57" s="155"/>
      <c r="AH57" s="155"/>
      <c r="AI57" s="155"/>
      <c r="AJ57" s="156"/>
      <c r="AK57" s="156"/>
      <c r="AL57" s="156"/>
      <c r="AM57" s="156"/>
      <c r="AN57" s="155"/>
      <c r="AO57" s="155"/>
    </row>
    <row r="58" spans="1:41" s="157" customFormat="1" ht="15" customHeight="1" thickBot="1">
      <c r="A58" s="357"/>
      <c r="B58" s="667" t="s">
        <v>31</v>
      </c>
      <c r="C58" s="668"/>
      <c r="D58" s="668"/>
      <c r="E58" s="668"/>
      <c r="F58" s="668"/>
      <c r="G58" s="392">
        <f aca="true" t="shared" si="14" ref="G58:L58">SUM(G33:G57)</f>
        <v>123</v>
      </c>
      <c r="H58" s="393">
        <f t="shared" si="14"/>
        <v>3690</v>
      </c>
      <c r="I58" s="393">
        <f t="shared" si="14"/>
        <v>1700</v>
      </c>
      <c r="J58" s="393">
        <f t="shared" si="14"/>
        <v>728</v>
      </c>
      <c r="K58" s="393">
        <f t="shared" si="14"/>
        <v>680</v>
      </c>
      <c r="L58" s="393">
        <f t="shared" si="14"/>
        <v>292</v>
      </c>
      <c r="M58" s="394">
        <f>H58-I58</f>
        <v>1990</v>
      </c>
      <c r="N58" s="395">
        <f>1-I58/H58</f>
        <v>0.5392953929539295</v>
      </c>
      <c r="O58" s="396">
        <f aca="true" t="shared" si="15" ref="O58:V58">SUM(O33:O57)</f>
        <v>10</v>
      </c>
      <c r="P58" s="397">
        <f t="shared" si="15"/>
        <v>14</v>
      </c>
      <c r="Q58" s="392">
        <f t="shared" si="15"/>
        <v>16</v>
      </c>
      <c r="R58" s="397">
        <f t="shared" si="15"/>
        <v>10</v>
      </c>
      <c r="S58" s="396">
        <f t="shared" si="15"/>
        <v>7</v>
      </c>
      <c r="T58" s="397">
        <f t="shared" si="15"/>
        <v>25</v>
      </c>
      <c r="U58" s="392">
        <f t="shared" si="15"/>
        <v>14</v>
      </c>
      <c r="V58" s="397">
        <f t="shared" si="15"/>
        <v>15</v>
      </c>
      <c r="W58" s="155"/>
      <c r="X58" s="155"/>
      <c r="Y58" s="155"/>
      <c r="Z58" s="155"/>
      <c r="AA58" s="155"/>
      <c r="AB58" s="155"/>
      <c r="AC58" s="155"/>
      <c r="AD58" s="155">
        <f>O53*$O$7+P53*$P$7+Q53*$Q$7+R53*$R$7+S53*$S$7+T53*$T$7+U53*$U$7+V53*$V$7</f>
        <v>0</v>
      </c>
      <c r="AE58" s="155"/>
      <c r="AF58" s="155"/>
      <c r="AG58" s="155"/>
      <c r="AH58" s="155"/>
      <c r="AI58" s="155"/>
      <c r="AJ58" s="156"/>
      <c r="AK58" s="156"/>
      <c r="AL58" s="156"/>
      <c r="AM58" s="156"/>
      <c r="AN58" s="155"/>
      <c r="AO58" s="155"/>
    </row>
    <row r="59" spans="1:48" s="104" customFormat="1" ht="15" customHeight="1" thickBot="1">
      <c r="A59" s="184"/>
      <c r="B59" s="185"/>
      <c r="C59" s="185"/>
      <c r="D59" s="185"/>
      <c r="E59" s="185"/>
      <c r="F59" s="186" t="s">
        <v>47</v>
      </c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9"/>
      <c r="W59" s="154"/>
      <c r="X59" s="154"/>
      <c r="Y59" s="154"/>
      <c r="Z59" s="154"/>
      <c r="AA59" s="154"/>
      <c r="AB59" s="154"/>
      <c r="AC59" s="154"/>
      <c r="AD59" s="99">
        <f>O54*$O$7+P54*$P$7+Q54*$Q$7+R54*$R$7+S54*$S$7+T54*$T$7+U54*$U$7+V54*$V$7</f>
        <v>0</v>
      </c>
      <c r="AE59" s="154"/>
      <c r="AF59" s="154"/>
      <c r="AG59" s="154"/>
      <c r="AH59" s="154"/>
      <c r="AI59" s="155"/>
      <c r="AJ59" s="156"/>
      <c r="AK59" s="156"/>
      <c r="AL59" s="156"/>
      <c r="AM59" s="156"/>
      <c r="AN59" s="155"/>
      <c r="AO59" s="155"/>
      <c r="AP59" s="157"/>
      <c r="AQ59" s="157"/>
      <c r="AR59" s="157"/>
      <c r="AS59" s="157"/>
      <c r="AT59" s="103"/>
      <c r="AU59" s="103"/>
      <c r="AV59" s="103"/>
    </row>
    <row r="60" spans="1:44" s="104" customFormat="1" ht="15" customHeight="1" thickBot="1">
      <c r="A60" s="189" t="s">
        <v>39</v>
      </c>
      <c r="B60" s="190"/>
      <c r="C60" s="190"/>
      <c r="D60" s="190"/>
      <c r="E60" s="190"/>
      <c r="F60" s="190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8"/>
      <c r="W60" s="99"/>
      <c r="X60" s="99"/>
      <c r="Y60" s="99"/>
      <c r="Z60" s="99"/>
      <c r="AA60" s="99"/>
      <c r="AB60" s="99"/>
      <c r="AC60" s="99"/>
      <c r="AD60" s="99">
        <f>O55*$O$7+P55*$P$7+Q55*$Q$7+R55*$R$7+S55*$S$7+T55*$T$7+U55*$U$7+V55*$V$7</f>
        <v>0</v>
      </c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03"/>
      <c r="AQ60" s="103"/>
      <c r="AR60" s="103"/>
    </row>
    <row r="61" spans="1:41" s="157" customFormat="1" ht="15" customHeight="1">
      <c r="A61" s="673" t="s">
        <v>304</v>
      </c>
      <c r="B61" s="674" t="s">
        <v>355</v>
      </c>
      <c r="C61" s="398"/>
      <c r="D61" s="398">
        <v>3</v>
      </c>
      <c r="E61" s="398"/>
      <c r="F61" s="399"/>
      <c r="G61" s="400">
        <v>4</v>
      </c>
      <c r="H61" s="276">
        <f aca="true" t="shared" si="16" ref="H61:H84">G61*30</f>
        <v>120</v>
      </c>
      <c r="I61" s="276">
        <f aca="true" t="shared" si="17" ref="I61:I68">J61+K61</f>
        <v>64</v>
      </c>
      <c r="J61" s="276">
        <v>32</v>
      </c>
      <c r="K61" s="276">
        <v>32</v>
      </c>
      <c r="L61" s="276"/>
      <c r="M61" s="279">
        <f aca="true" t="shared" si="18" ref="M61:M89">H61-I61</f>
        <v>56</v>
      </c>
      <c r="N61" s="401">
        <f aca="true" t="shared" si="19" ref="N61:N86">(H61-I61)/H61</f>
        <v>0.4666666666666667</v>
      </c>
      <c r="O61" s="400"/>
      <c r="P61" s="279"/>
      <c r="Q61" s="400">
        <v>4</v>
      </c>
      <c r="R61" s="402"/>
      <c r="S61" s="403"/>
      <c r="T61" s="279"/>
      <c r="U61" s="400"/>
      <c r="V61" s="402"/>
      <c r="W61" s="155"/>
      <c r="X61" s="155"/>
      <c r="Y61" s="155"/>
      <c r="Z61" s="155"/>
      <c r="AA61" s="155"/>
      <c r="AB61" s="155"/>
      <c r="AC61" s="155"/>
      <c r="AD61" s="155">
        <f t="shared" si="13"/>
        <v>0</v>
      </c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</row>
    <row r="62" spans="1:41" s="157" customFormat="1" ht="15" customHeight="1">
      <c r="A62" s="675" t="s">
        <v>305</v>
      </c>
      <c r="B62" s="676" t="s">
        <v>356</v>
      </c>
      <c r="C62" s="404"/>
      <c r="D62" s="404">
        <v>3</v>
      </c>
      <c r="E62" s="404"/>
      <c r="F62" s="405"/>
      <c r="G62" s="406">
        <v>4</v>
      </c>
      <c r="H62" s="277">
        <f t="shared" si="16"/>
        <v>120</v>
      </c>
      <c r="I62" s="277">
        <f t="shared" si="17"/>
        <v>64</v>
      </c>
      <c r="J62" s="277">
        <v>32</v>
      </c>
      <c r="K62" s="277">
        <v>32</v>
      </c>
      <c r="L62" s="277"/>
      <c r="M62" s="407">
        <f t="shared" si="18"/>
        <v>56</v>
      </c>
      <c r="N62" s="408">
        <f t="shared" si="19"/>
        <v>0.4666666666666667</v>
      </c>
      <c r="O62" s="406"/>
      <c r="P62" s="407"/>
      <c r="Q62" s="406">
        <v>4</v>
      </c>
      <c r="R62" s="409"/>
      <c r="S62" s="410"/>
      <c r="T62" s="407"/>
      <c r="U62" s="406"/>
      <c r="V62" s="409"/>
      <c r="W62" s="155"/>
      <c r="X62" s="155"/>
      <c r="Y62" s="155"/>
      <c r="Z62" s="155"/>
      <c r="AA62" s="155"/>
      <c r="AB62" s="155"/>
      <c r="AC62" s="155"/>
      <c r="AD62" s="155">
        <f t="shared" si="13"/>
        <v>1716</v>
      </c>
      <c r="AE62" s="155"/>
      <c r="AF62" s="155"/>
      <c r="AG62" s="155"/>
      <c r="AH62" s="155"/>
      <c r="AI62" s="155"/>
      <c r="AJ62" s="156"/>
      <c r="AK62" s="156"/>
      <c r="AL62" s="156"/>
      <c r="AM62" s="156"/>
      <c r="AN62" s="155"/>
      <c r="AO62" s="155"/>
    </row>
    <row r="63" spans="1:41" s="412" customFormat="1" ht="15">
      <c r="A63" s="675" t="s">
        <v>306</v>
      </c>
      <c r="B63" s="676" t="s">
        <v>357</v>
      </c>
      <c r="C63" s="404"/>
      <c r="D63" s="404">
        <v>3</v>
      </c>
      <c r="E63" s="404"/>
      <c r="F63" s="405"/>
      <c r="G63" s="406">
        <v>4</v>
      </c>
      <c r="H63" s="277">
        <f>G63*30</f>
        <v>120</v>
      </c>
      <c r="I63" s="277">
        <f t="shared" si="17"/>
        <v>64</v>
      </c>
      <c r="J63" s="277">
        <v>32</v>
      </c>
      <c r="K63" s="277">
        <v>32</v>
      </c>
      <c r="L63" s="277"/>
      <c r="M63" s="407">
        <f>H63-I63</f>
        <v>56</v>
      </c>
      <c r="N63" s="408">
        <f t="shared" si="19"/>
        <v>0.4666666666666667</v>
      </c>
      <c r="O63" s="406"/>
      <c r="P63" s="407"/>
      <c r="Q63" s="406">
        <v>4</v>
      </c>
      <c r="R63" s="409"/>
      <c r="S63" s="410"/>
      <c r="T63" s="407"/>
      <c r="U63" s="406"/>
      <c r="V63" s="409"/>
      <c r="W63" s="155"/>
      <c r="X63" s="155"/>
      <c r="Y63" s="155"/>
      <c r="Z63" s="155"/>
      <c r="AA63" s="155"/>
      <c r="AB63" s="155"/>
      <c r="AC63" s="155"/>
      <c r="AD63" s="155">
        <f t="shared" si="13"/>
        <v>0</v>
      </c>
      <c r="AE63" s="155"/>
      <c r="AF63" s="155"/>
      <c r="AG63" s="155"/>
      <c r="AH63" s="155"/>
      <c r="AI63" s="155"/>
      <c r="AJ63" s="155"/>
      <c r="AK63" s="155"/>
      <c r="AL63" s="411"/>
      <c r="AM63" s="411"/>
      <c r="AN63" s="411"/>
      <c r="AO63" s="411"/>
    </row>
    <row r="64" spans="1:41" s="157" customFormat="1" ht="14.25" customHeight="1" thickBot="1">
      <c r="A64" s="677" t="s">
        <v>307</v>
      </c>
      <c r="B64" s="678" t="s">
        <v>358</v>
      </c>
      <c r="C64" s="413"/>
      <c r="D64" s="413">
        <v>3</v>
      </c>
      <c r="E64" s="413"/>
      <c r="F64" s="414"/>
      <c r="G64" s="415">
        <v>4</v>
      </c>
      <c r="H64" s="277">
        <f>G64*30</f>
        <v>120</v>
      </c>
      <c r="I64" s="426">
        <f t="shared" si="17"/>
        <v>64</v>
      </c>
      <c r="J64" s="278">
        <v>32</v>
      </c>
      <c r="K64" s="278">
        <v>32</v>
      </c>
      <c r="L64" s="278"/>
      <c r="M64" s="416">
        <f>H64-I64</f>
        <v>56</v>
      </c>
      <c r="N64" s="417">
        <f t="shared" si="19"/>
        <v>0.4666666666666667</v>
      </c>
      <c r="O64" s="418"/>
      <c r="P64" s="416"/>
      <c r="Q64" s="415">
        <v>4</v>
      </c>
      <c r="R64" s="419"/>
      <c r="S64" s="420"/>
      <c r="T64" s="416"/>
      <c r="U64" s="418"/>
      <c r="V64" s="419"/>
      <c r="W64" s="155"/>
      <c r="X64" s="155"/>
      <c r="Y64" s="155"/>
      <c r="Z64" s="155"/>
      <c r="AA64" s="155"/>
      <c r="AB64" s="155"/>
      <c r="AC64" s="155"/>
      <c r="AD64" s="155">
        <f t="shared" si="13"/>
        <v>0</v>
      </c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</row>
    <row r="65" spans="1:41" s="215" customFormat="1" ht="14.25" customHeight="1">
      <c r="A65" s="673" t="s">
        <v>308</v>
      </c>
      <c r="B65" s="679" t="s">
        <v>359</v>
      </c>
      <c r="C65" s="398"/>
      <c r="D65" s="398">
        <v>4</v>
      </c>
      <c r="E65" s="398"/>
      <c r="F65" s="399"/>
      <c r="G65" s="400">
        <v>4</v>
      </c>
      <c r="H65" s="276">
        <f t="shared" si="16"/>
        <v>120</v>
      </c>
      <c r="I65" s="276">
        <f t="shared" si="17"/>
        <v>64</v>
      </c>
      <c r="J65" s="276">
        <v>32</v>
      </c>
      <c r="K65" s="276">
        <v>32</v>
      </c>
      <c r="L65" s="276"/>
      <c r="M65" s="279">
        <f t="shared" si="18"/>
        <v>56</v>
      </c>
      <c r="N65" s="401">
        <f t="shared" si="19"/>
        <v>0.4666666666666667</v>
      </c>
      <c r="O65" s="400"/>
      <c r="P65" s="279"/>
      <c r="Q65" s="400"/>
      <c r="R65" s="402">
        <v>4</v>
      </c>
      <c r="S65" s="403"/>
      <c r="T65" s="279"/>
      <c r="U65" s="400"/>
      <c r="V65" s="402"/>
      <c r="W65" s="200"/>
      <c r="X65" s="200"/>
      <c r="Y65" s="200"/>
      <c r="Z65" s="200"/>
      <c r="AA65" s="200"/>
      <c r="AB65" s="200"/>
      <c r="AC65" s="200"/>
      <c r="AD65" s="200">
        <f t="shared" si="13"/>
        <v>64</v>
      </c>
      <c r="AE65" s="200"/>
      <c r="AF65" s="200"/>
      <c r="AG65" s="200"/>
      <c r="AH65" s="200"/>
      <c r="AI65" s="200"/>
      <c r="AJ65" s="200"/>
      <c r="AK65" s="200"/>
      <c r="AL65" s="213"/>
      <c r="AM65" s="213"/>
      <c r="AN65" s="213"/>
      <c r="AO65" s="213"/>
    </row>
    <row r="66" spans="1:41" s="267" customFormat="1" ht="14.25" customHeight="1">
      <c r="A66" s="675" t="s">
        <v>309</v>
      </c>
      <c r="B66" s="680" t="s">
        <v>360</v>
      </c>
      <c r="C66" s="404"/>
      <c r="D66" s="404">
        <v>4</v>
      </c>
      <c r="E66" s="404"/>
      <c r="F66" s="405"/>
      <c r="G66" s="406">
        <v>4</v>
      </c>
      <c r="H66" s="277">
        <f t="shared" si="16"/>
        <v>120</v>
      </c>
      <c r="I66" s="277">
        <f t="shared" si="17"/>
        <v>64</v>
      </c>
      <c r="J66" s="277">
        <v>32</v>
      </c>
      <c r="K66" s="277">
        <v>32</v>
      </c>
      <c r="L66" s="277"/>
      <c r="M66" s="407">
        <f t="shared" si="18"/>
        <v>56</v>
      </c>
      <c r="N66" s="408">
        <f t="shared" si="19"/>
        <v>0.4666666666666667</v>
      </c>
      <c r="O66" s="406"/>
      <c r="P66" s="407"/>
      <c r="Q66" s="406"/>
      <c r="R66" s="421">
        <v>4</v>
      </c>
      <c r="S66" s="410"/>
      <c r="T66" s="407"/>
      <c r="U66" s="406"/>
      <c r="V66" s="409"/>
      <c r="W66" s="200"/>
      <c r="X66" s="200"/>
      <c r="Y66" s="200"/>
      <c r="Z66" s="200"/>
      <c r="AA66" s="200"/>
      <c r="AB66" s="200"/>
      <c r="AC66" s="200"/>
      <c r="AD66" s="200">
        <f t="shared" si="13"/>
        <v>64</v>
      </c>
      <c r="AE66" s="200"/>
      <c r="AF66" s="200"/>
      <c r="AG66" s="200"/>
      <c r="AH66" s="200"/>
      <c r="AI66" s="200"/>
      <c r="AJ66" s="201"/>
      <c r="AK66" s="201"/>
      <c r="AL66" s="266"/>
      <c r="AM66" s="266"/>
      <c r="AN66" s="265"/>
      <c r="AO66" s="265"/>
    </row>
    <row r="67" spans="1:41" s="215" customFormat="1" ht="14.25" customHeight="1">
      <c r="A67" s="675" t="s">
        <v>310</v>
      </c>
      <c r="B67" s="676" t="s">
        <v>361</v>
      </c>
      <c r="C67" s="404"/>
      <c r="D67" s="404">
        <v>4</v>
      </c>
      <c r="E67" s="404"/>
      <c r="F67" s="405"/>
      <c r="G67" s="406">
        <v>4</v>
      </c>
      <c r="H67" s="277">
        <f t="shared" si="16"/>
        <v>120</v>
      </c>
      <c r="I67" s="277">
        <f t="shared" si="17"/>
        <v>64</v>
      </c>
      <c r="J67" s="277">
        <v>32</v>
      </c>
      <c r="K67" s="277">
        <v>32</v>
      </c>
      <c r="L67" s="277"/>
      <c r="M67" s="407">
        <f t="shared" si="18"/>
        <v>56</v>
      </c>
      <c r="N67" s="408">
        <f t="shared" si="19"/>
        <v>0.4666666666666667</v>
      </c>
      <c r="O67" s="406"/>
      <c r="P67" s="407"/>
      <c r="Q67" s="406"/>
      <c r="R67" s="409">
        <v>4</v>
      </c>
      <c r="S67" s="410"/>
      <c r="T67" s="407"/>
      <c r="U67" s="406"/>
      <c r="V67" s="409"/>
      <c r="W67" s="200"/>
      <c r="X67" s="200"/>
      <c r="Y67" s="200"/>
      <c r="Z67" s="200"/>
      <c r="AA67" s="200"/>
      <c r="AB67" s="200"/>
      <c r="AC67" s="200"/>
      <c r="AD67" s="200">
        <f t="shared" si="13"/>
        <v>64</v>
      </c>
      <c r="AE67" s="200"/>
      <c r="AF67" s="200"/>
      <c r="AG67" s="200"/>
      <c r="AH67" s="200"/>
      <c r="AI67" s="200"/>
      <c r="AJ67" s="201"/>
      <c r="AK67" s="201"/>
      <c r="AL67" s="214"/>
      <c r="AM67" s="214"/>
      <c r="AN67" s="213"/>
      <c r="AO67" s="213"/>
    </row>
    <row r="68" spans="1:41" s="202" customFormat="1" ht="27.75" customHeight="1" thickBot="1">
      <c r="A68" s="677" t="s">
        <v>311</v>
      </c>
      <c r="B68" s="688" t="s">
        <v>362</v>
      </c>
      <c r="C68" s="413"/>
      <c r="D68" s="413">
        <v>4</v>
      </c>
      <c r="E68" s="413"/>
      <c r="F68" s="414"/>
      <c r="G68" s="422">
        <v>4</v>
      </c>
      <c r="H68" s="278">
        <f t="shared" si="16"/>
        <v>120</v>
      </c>
      <c r="I68" s="278">
        <f t="shared" si="17"/>
        <v>64</v>
      </c>
      <c r="J68" s="278">
        <v>32</v>
      </c>
      <c r="K68" s="423">
        <v>32</v>
      </c>
      <c r="L68" s="278"/>
      <c r="M68" s="416">
        <f t="shared" si="18"/>
        <v>56</v>
      </c>
      <c r="N68" s="417">
        <f t="shared" si="19"/>
        <v>0.4666666666666667</v>
      </c>
      <c r="O68" s="418"/>
      <c r="P68" s="416"/>
      <c r="Q68" s="418"/>
      <c r="R68" s="419">
        <v>4</v>
      </c>
      <c r="S68" s="420"/>
      <c r="T68" s="416"/>
      <c r="U68" s="418"/>
      <c r="V68" s="419"/>
      <c r="W68" s="200"/>
      <c r="X68" s="200"/>
      <c r="Y68" s="200"/>
      <c r="Z68" s="200"/>
      <c r="AA68" s="200"/>
      <c r="AB68" s="200"/>
      <c r="AC68" s="200"/>
      <c r="AD68" s="200">
        <f t="shared" si="13"/>
        <v>64</v>
      </c>
      <c r="AE68" s="200"/>
      <c r="AF68" s="200"/>
      <c r="AG68" s="200"/>
      <c r="AH68" s="200"/>
      <c r="AI68" s="200"/>
      <c r="AJ68" s="201"/>
      <c r="AK68" s="201"/>
      <c r="AL68" s="201"/>
      <c r="AM68" s="201"/>
      <c r="AN68" s="200"/>
      <c r="AO68" s="200"/>
    </row>
    <row r="69" spans="1:41" s="202" customFormat="1" ht="14.25" customHeight="1">
      <c r="A69" s="681" t="s">
        <v>313</v>
      </c>
      <c r="B69" s="682" t="s">
        <v>363</v>
      </c>
      <c r="C69" s="433"/>
      <c r="D69" s="430">
        <v>7</v>
      </c>
      <c r="E69" s="424"/>
      <c r="F69" s="425"/>
      <c r="G69" s="415">
        <v>4</v>
      </c>
      <c r="H69" s="426">
        <f t="shared" si="16"/>
        <v>120</v>
      </c>
      <c r="I69" s="426">
        <f aca="true" t="shared" si="20" ref="I69:I84">SUM(J69:L69)</f>
        <v>64</v>
      </c>
      <c r="J69" s="426">
        <v>32</v>
      </c>
      <c r="K69" s="426">
        <v>32</v>
      </c>
      <c r="L69" s="426"/>
      <c r="M69" s="427">
        <f t="shared" si="18"/>
        <v>56</v>
      </c>
      <c r="N69" s="428">
        <f t="shared" si="19"/>
        <v>0.4666666666666667</v>
      </c>
      <c r="O69" s="415"/>
      <c r="P69" s="427"/>
      <c r="Q69" s="415"/>
      <c r="R69" s="421"/>
      <c r="S69" s="429"/>
      <c r="T69" s="427"/>
      <c r="U69" s="415">
        <v>4</v>
      </c>
      <c r="V69" s="421"/>
      <c r="W69" s="200"/>
      <c r="X69" s="200"/>
      <c r="Y69" s="200"/>
      <c r="Z69" s="200"/>
      <c r="AA69" s="200"/>
      <c r="AB69" s="200"/>
      <c r="AC69" s="200"/>
      <c r="AD69" s="200">
        <f t="shared" si="13"/>
        <v>64</v>
      </c>
      <c r="AE69" s="200"/>
      <c r="AF69" s="200"/>
      <c r="AG69" s="200"/>
      <c r="AH69" s="200"/>
      <c r="AI69" s="200"/>
      <c r="AJ69" s="201"/>
      <c r="AK69" s="201"/>
      <c r="AL69" s="201"/>
      <c r="AM69" s="201"/>
      <c r="AN69" s="200"/>
      <c r="AO69" s="200"/>
    </row>
    <row r="70" spans="1:41" s="202" customFormat="1" ht="14.25" customHeight="1">
      <c r="A70" s="675" t="s">
        <v>314</v>
      </c>
      <c r="B70" s="676" t="s">
        <v>364</v>
      </c>
      <c r="C70" s="434"/>
      <c r="D70" s="431">
        <v>7</v>
      </c>
      <c r="E70" s="404"/>
      <c r="F70" s="405"/>
      <c r="G70" s="415">
        <v>4</v>
      </c>
      <c r="H70" s="277">
        <f t="shared" si="16"/>
        <v>120</v>
      </c>
      <c r="I70" s="277">
        <f t="shared" si="20"/>
        <v>64</v>
      </c>
      <c r="J70" s="277">
        <v>32</v>
      </c>
      <c r="K70" s="277">
        <v>32</v>
      </c>
      <c r="L70" s="277"/>
      <c r="M70" s="407">
        <f t="shared" si="18"/>
        <v>56</v>
      </c>
      <c r="N70" s="408">
        <f t="shared" si="19"/>
        <v>0.4666666666666667</v>
      </c>
      <c r="O70" s="406"/>
      <c r="P70" s="407"/>
      <c r="Q70" s="406"/>
      <c r="R70" s="409"/>
      <c r="S70" s="410"/>
      <c r="T70" s="407"/>
      <c r="U70" s="406">
        <v>4</v>
      </c>
      <c r="V70" s="409"/>
      <c r="W70" s="200"/>
      <c r="X70" s="200"/>
      <c r="Y70" s="200"/>
      <c r="Z70" s="200"/>
      <c r="AA70" s="200"/>
      <c r="AB70" s="200"/>
      <c r="AC70" s="200"/>
      <c r="AD70" s="200">
        <f t="shared" si="13"/>
        <v>64</v>
      </c>
      <c r="AE70" s="200"/>
      <c r="AF70" s="200"/>
      <c r="AG70" s="200"/>
      <c r="AH70" s="200"/>
      <c r="AI70" s="200"/>
      <c r="AJ70" s="201"/>
      <c r="AK70" s="201"/>
      <c r="AL70" s="201"/>
      <c r="AM70" s="201"/>
      <c r="AN70" s="200"/>
      <c r="AO70" s="200"/>
    </row>
    <row r="71" spans="1:41" s="274" customFormat="1" ht="14.25" customHeight="1">
      <c r="A71" s="675" t="s">
        <v>315</v>
      </c>
      <c r="B71" s="676" t="s">
        <v>365</v>
      </c>
      <c r="C71" s="434"/>
      <c r="D71" s="431">
        <v>7</v>
      </c>
      <c r="E71" s="404"/>
      <c r="F71" s="405"/>
      <c r="G71" s="415">
        <v>4</v>
      </c>
      <c r="H71" s="277">
        <f t="shared" si="16"/>
        <v>120</v>
      </c>
      <c r="I71" s="277">
        <v>64</v>
      </c>
      <c r="J71" s="277">
        <v>32</v>
      </c>
      <c r="K71" s="277">
        <v>32</v>
      </c>
      <c r="L71" s="277"/>
      <c r="M71" s="407">
        <f t="shared" si="18"/>
        <v>56</v>
      </c>
      <c r="N71" s="408">
        <f t="shared" si="19"/>
        <v>0.4666666666666667</v>
      </c>
      <c r="O71" s="406"/>
      <c r="P71" s="407"/>
      <c r="Q71" s="406"/>
      <c r="R71" s="409"/>
      <c r="S71" s="410"/>
      <c r="T71" s="407"/>
      <c r="U71" s="406">
        <v>4</v>
      </c>
      <c r="V71" s="409"/>
      <c r="W71" s="200"/>
      <c r="X71" s="200"/>
      <c r="Y71" s="200"/>
      <c r="Z71" s="200"/>
      <c r="AA71" s="200"/>
      <c r="AB71" s="200"/>
      <c r="AC71" s="200"/>
      <c r="AD71" s="200">
        <f t="shared" si="13"/>
        <v>64</v>
      </c>
      <c r="AE71" s="200"/>
      <c r="AF71" s="200"/>
      <c r="AG71" s="200"/>
      <c r="AH71" s="200"/>
      <c r="AI71" s="200"/>
      <c r="AJ71" s="201"/>
      <c r="AK71" s="201"/>
      <c r="AL71" s="273"/>
      <c r="AM71" s="273"/>
      <c r="AN71" s="272"/>
      <c r="AO71" s="272"/>
    </row>
    <row r="72" spans="1:41" s="202" customFormat="1" ht="18.75" customHeight="1" thickBot="1">
      <c r="A72" s="677" t="s">
        <v>312</v>
      </c>
      <c r="B72" s="678" t="s">
        <v>366</v>
      </c>
      <c r="C72" s="435"/>
      <c r="D72" s="432">
        <v>7</v>
      </c>
      <c r="E72" s="413"/>
      <c r="F72" s="414"/>
      <c r="G72" s="418">
        <v>4</v>
      </c>
      <c r="H72" s="278">
        <f t="shared" si="16"/>
        <v>120</v>
      </c>
      <c r="I72" s="278">
        <f t="shared" si="20"/>
        <v>64</v>
      </c>
      <c r="J72" s="278">
        <v>32</v>
      </c>
      <c r="K72" s="278">
        <v>32</v>
      </c>
      <c r="L72" s="278"/>
      <c r="M72" s="416">
        <f t="shared" si="18"/>
        <v>56</v>
      </c>
      <c r="N72" s="417">
        <f t="shared" si="19"/>
        <v>0.4666666666666667</v>
      </c>
      <c r="O72" s="418"/>
      <c r="P72" s="416"/>
      <c r="Q72" s="418"/>
      <c r="R72" s="419"/>
      <c r="S72" s="420"/>
      <c r="T72" s="416"/>
      <c r="U72" s="418">
        <v>4</v>
      </c>
      <c r="V72" s="419"/>
      <c r="W72" s="200"/>
      <c r="X72" s="200"/>
      <c r="Y72" s="200"/>
      <c r="Z72" s="200"/>
      <c r="AA72" s="200"/>
      <c r="AB72" s="200"/>
      <c r="AC72" s="200"/>
      <c r="AD72" s="200">
        <f t="shared" si="13"/>
        <v>64</v>
      </c>
      <c r="AE72" s="200"/>
      <c r="AF72" s="200"/>
      <c r="AG72" s="200"/>
      <c r="AH72" s="200"/>
      <c r="AI72" s="200"/>
      <c r="AJ72" s="201"/>
      <c r="AK72" s="201"/>
      <c r="AL72" s="201"/>
      <c r="AM72" s="201"/>
      <c r="AN72" s="200"/>
      <c r="AO72" s="200"/>
    </row>
    <row r="73" spans="1:41" s="256" customFormat="1" ht="14.25" customHeight="1">
      <c r="A73" s="673" t="s">
        <v>316</v>
      </c>
      <c r="B73" s="674" t="s">
        <v>400</v>
      </c>
      <c r="C73" s="398">
        <v>7</v>
      </c>
      <c r="D73" s="398">
        <v>8</v>
      </c>
      <c r="E73" s="398"/>
      <c r="F73" s="399"/>
      <c r="G73" s="415">
        <v>7</v>
      </c>
      <c r="H73" s="276">
        <f t="shared" si="16"/>
        <v>210</v>
      </c>
      <c r="I73" s="426">
        <f aca="true" t="shared" si="21" ref="I73:I79">J73+K73</f>
        <v>84</v>
      </c>
      <c r="J73" s="426">
        <v>28</v>
      </c>
      <c r="K73" s="426">
        <v>56</v>
      </c>
      <c r="L73" s="276"/>
      <c r="M73" s="279">
        <f t="shared" si="18"/>
        <v>126</v>
      </c>
      <c r="N73" s="401">
        <f t="shared" si="19"/>
        <v>0.6</v>
      </c>
      <c r="O73" s="400"/>
      <c r="P73" s="279"/>
      <c r="Q73" s="400"/>
      <c r="R73" s="402"/>
      <c r="S73" s="403"/>
      <c r="T73" s="279"/>
      <c r="U73" s="400">
        <v>3</v>
      </c>
      <c r="V73" s="409">
        <v>3</v>
      </c>
      <c r="W73" s="200"/>
      <c r="X73" s="200"/>
      <c r="Y73" s="200"/>
      <c r="Z73" s="200"/>
      <c r="AA73" s="200"/>
      <c r="AB73" s="200"/>
      <c r="AC73" s="200"/>
      <c r="AD73" s="200">
        <f t="shared" si="13"/>
        <v>64</v>
      </c>
      <c r="AE73" s="200"/>
      <c r="AF73" s="200"/>
      <c r="AG73" s="200"/>
      <c r="AH73" s="200"/>
      <c r="AI73" s="200"/>
      <c r="AJ73" s="201"/>
      <c r="AK73" s="201"/>
      <c r="AL73" s="255"/>
      <c r="AM73" s="255"/>
      <c r="AN73" s="254"/>
      <c r="AO73" s="254"/>
    </row>
    <row r="74" spans="1:41" s="256" customFormat="1" ht="14.25" customHeight="1">
      <c r="A74" s="683" t="s">
        <v>317</v>
      </c>
      <c r="B74" s="684" t="s">
        <v>401</v>
      </c>
      <c r="C74" s="437">
        <v>7</v>
      </c>
      <c r="D74" s="437">
        <v>8</v>
      </c>
      <c r="E74" s="437"/>
      <c r="F74" s="438"/>
      <c r="G74" s="415">
        <v>7</v>
      </c>
      <c r="H74" s="439">
        <f t="shared" si="16"/>
        <v>210</v>
      </c>
      <c r="I74" s="277">
        <f t="shared" si="21"/>
        <v>84</v>
      </c>
      <c r="J74" s="277">
        <v>28</v>
      </c>
      <c r="K74" s="277">
        <v>56</v>
      </c>
      <c r="L74" s="439"/>
      <c r="M74" s="440">
        <f t="shared" si="18"/>
        <v>126</v>
      </c>
      <c r="N74" s="441">
        <f t="shared" si="19"/>
        <v>0.6</v>
      </c>
      <c r="O74" s="442"/>
      <c r="P74" s="440"/>
      <c r="Q74" s="442"/>
      <c r="R74" s="443"/>
      <c r="S74" s="444"/>
      <c r="T74" s="440"/>
      <c r="U74" s="406">
        <v>3</v>
      </c>
      <c r="V74" s="409">
        <v>3</v>
      </c>
      <c r="W74" s="200"/>
      <c r="X74" s="200"/>
      <c r="Y74" s="200"/>
      <c r="Z74" s="200"/>
      <c r="AA74" s="200"/>
      <c r="AB74" s="200"/>
      <c r="AC74" s="200"/>
      <c r="AD74" s="200">
        <f t="shared" si="13"/>
        <v>64</v>
      </c>
      <c r="AE74" s="200"/>
      <c r="AF74" s="200"/>
      <c r="AG74" s="200"/>
      <c r="AH74" s="200"/>
      <c r="AI74" s="200"/>
      <c r="AJ74" s="201"/>
      <c r="AK74" s="201"/>
      <c r="AL74" s="255"/>
      <c r="AM74" s="255"/>
      <c r="AN74" s="254"/>
      <c r="AO74" s="254"/>
    </row>
    <row r="75" spans="1:41" s="256" customFormat="1" ht="14.25" customHeight="1">
      <c r="A75" s="675" t="s">
        <v>367</v>
      </c>
      <c r="B75" s="685" t="s">
        <v>374</v>
      </c>
      <c r="C75" s="404">
        <v>7</v>
      </c>
      <c r="D75" s="404">
        <v>8</v>
      </c>
      <c r="E75" s="404"/>
      <c r="F75" s="405"/>
      <c r="G75" s="415">
        <v>7</v>
      </c>
      <c r="H75" s="277">
        <f t="shared" si="16"/>
        <v>210</v>
      </c>
      <c r="I75" s="277">
        <f t="shared" si="21"/>
        <v>84</v>
      </c>
      <c r="J75" s="426">
        <v>28</v>
      </c>
      <c r="K75" s="426">
        <v>56</v>
      </c>
      <c r="L75" s="277"/>
      <c r="M75" s="277">
        <f t="shared" si="18"/>
        <v>126</v>
      </c>
      <c r="N75" s="445">
        <f t="shared" si="19"/>
        <v>0.6</v>
      </c>
      <c r="O75" s="406"/>
      <c r="P75" s="409"/>
      <c r="Q75" s="410"/>
      <c r="R75" s="407"/>
      <c r="S75" s="406"/>
      <c r="T75" s="409"/>
      <c r="U75" s="406">
        <v>3</v>
      </c>
      <c r="V75" s="409">
        <v>3</v>
      </c>
      <c r="W75" s="200"/>
      <c r="X75" s="200"/>
      <c r="Y75" s="200"/>
      <c r="Z75" s="200"/>
      <c r="AA75" s="200"/>
      <c r="AB75" s="200"/>
      <c r="AC75" s="200"/>
      <c r="AD75" s="200">
        <f t="shared" si="13"/>
        <v>64</v>
      </c>
      <c r="AE75" s="200"/>
      <c r="AF75" s="200"/>
      <c r="AG75" s="200"/>
      <c r="AH75" s="200"/>
      <c r="AI75" s="200"/>
      <c r="AJ75" s="201"/>
      <c r="AK75" s="201"/>
      <c r="AL75" s="255"/>
      <c r="AM75" s="255"/>
      <c r="AN75" s="254"/>
      <c r="AO75" s="254"/>
    </row>
    <row r="76" spans="1:41" s="202" customFormat="1" ht="14.25" customHeight="1">
      <c r="A76" s="675" t="s">
        <v>368</v>
      </c>
      <c r="B76" s="686" t="s">
        <v>376</v>
      </c>
      <c r="C76" s="404">
        <v>7</v>
      </c>
      <c r="D76" s="404">
        <v>8</v>
      </c>
      <c r="E76" s="404"/>
      <c r="F76" s="405"/>
      <c r="G76" s="415">
        <v>7</v>
      </c>
      <c r="H76" s="277">
        <f t="shared" si="16"/>
        <v>210</v>
      </c>
      <c r="I76" s="277">
        <f t="shared" si="21"/>
        <v>84</v>
      </c>
      <c r="J76" s="277">
        <v>28</v>
      </c>
      <c r="K76" s="277">
        <v>56</v>
      </c>
      <c r="L76" s="277"/>
      <c r="M76" s="277">
        <f t="shared" si="18"/>
        <v>126</v>
      </c>
      <c r="N76" s="445">
        <f t="shared" si="19"/>
        <v>0.6</v>
      </c>
      <c r="O76" s="406"/>
      <c r="P76" s="409"/>
      <c r="Q76" s="410"/>
      <c r="R76" s="407"/>
      <c r="S76" s="406"/>
      <c r="T76" s="409"/>
      <c r="U76" s="406">
        <v>3</v>
      </c>
      <c r="V76" s="409">
        <v>3</v>
      </c>
      <c r="W76" s="200"/>
      <c r="X76" s="200"/>
      <c r="Y76" s="200"/>
      <c r="Z76" s="200"/>
      <c r="AA76" s="200"/>
      <c r="AB76" s="200"/>
      <c r="AC76" s="200"/>
      <c r="AD76" s="200">
        <f t="shared" si="13"/>
        <v>64</v>
      </c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</row>
    <row r="77" spans="1:41" s="256" customFormat="1" ht="24.75" customHeight="1">
      <c r="A77" s="683" t="s">
        <v>369</v>
      </c>
      <c r="B77" s="685" t="s">
        <v>402</v>
      </c>
      <c r="C77" s="437">
        <v>7</v>
      </c>
      <c r="D77" s="437">
        <v>8</v>
      </c>
      <c r="E77" s="437"/>
      <c r="F77" s="438"/>
      <c r="G77" s="406">
        <v>7</v>
      </c>
      <c r="H77" s="439">
        <f t="shared" si="16"/>
        <v>210</v>
      </c>
      <c r="I77" s="277">
        <f t="shared" si="21"/>
        <v>84</v>
      </c>
      <c r="J77" s="277">
        <v>28</v>
      </c>
      <c r="K77" s="277">
        <v>56</v>
      </c>
      <c r="L77" s="439"/>
      <c r="M77" s="440">
        <f t="shared" si="18"/>
        <v>126</v>
      </c>
      <c r="N77" s="441">
        <f t="shared" si="19"/>
        <v>0.6</v>
      </c>
      <c r="O77" s="442"/>
      <c r="P77" s="440"/>
      <c r="Q77" s="442"/>
      <c r="R77" s="443"/>
      <c r="S77" s="444"/>
      <c r="T77" s="440"/>
      <c r="U77" s="415">
        <v>3</v>
      </c>
      <c r="V77" s="409">
        <v>3</v>
      </c>
      <c r="W77" s="200"/>
      <c r="X77" s="200"/>
      <c r="Y77" s="200"/>
      <c r="Z77" s="200"/>
      <c r="AA77" s="200"/>
      <c r="AB77" s="200"/>
      <c r="AC77" s="200"/>
      <c r="AD77" s="200">
        <f>O73*$O$7+P73*$P$7+Q73*$Q$7+R73*$R$7+S73*$S$7+T73*$T$7+U73*$U$7+V73*$V$7</f>
        <v>84</v>
      </c>
      <c r="AE77" s="200"/>
      <c r="AF77" s="200"/>
      <c r="AG77" s="200"/>
      <c r="AH77" s="200"/>
      <c r="AI77" s="200"/>
      <c r="AJ77" s="201"/>
      <c r="AK77" s="201"/>
      <c r="AL77" s="255"/>
      <c r="AM77" s="255"/>
      <c r="AN77" s="254"/>
      <c r="AO77" s="254"/>
    </row>
    <row r="78" spans="1:41" s="202" customFormat="1" ht="16.5" customHeight="1" thickBot="1">
      <c r="A78" s="677" t="s">
        <v>370</v>
      </c>
      <c r="B78" s="687" t="s">
        <v>403</v>
      </c>
      <c r="C78" s="413">
        <v>7</v>
      </c>
      <c r="D78" s="413">
        <v>8</v>
      </c>
      <c r="E78" s="413"/>
      <c r="F78" s="414"/>
      <c r="G78" s="422">
        <v>7</v>
      </c>
      <c r="H78" s="278">
        <f t="shared" si="16"/>
        <v>210</v>
      </c>
      <c r="I78" s="277">
        <f t="shared" si="21"/>
        <v>84</v>
      </c>
      <c r="J78" s="278">
        <v>28</v>
      </c>
      <c r="K78" s="278">
        <v>56</v>
      </c>
      <c r="L78" s="278"/>
      <c r="M78" s="416">
        <f t="shared" si="18"/>
        <v>126</v>
      </c>
      <c r="N78" s="417">
        <f t="shared" si="19"/>
        <v>0.6</v>
      </c>
      <c r="O78" s="418"/>
      <c r="P78" s="416"/>
      <c r="Q78" s="418"/>
      <c r="R78" s="419"/>
      <c r="S78" s="418"/>
      <c r="T78" s="419"/>
      <c r="U78" s="418">
        <v>3</v>
      </c>
      <c r="V78" s="419">
        <v>3</v>
      </c>
      <c r="W78" s="200"/>
      <c r="X78" s="418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1"/>
      <c r="AK78" s="201"/>
      <c r="AL78" s="201"/>
      <c r="AM78" s="201"/>
      <c r="AN78" s="200"/>
      <c r="AO78" s="200"/>
    </row>
    <row r="79" spans="1:41" s="249" customFormat="1" ht="16.5" customHeight="1">
      <c r="A79" s="673" t="s">
        <v>318</v>
      </c>
      <c r="B79" s="674" t="s">
        <v>404</v>
      </c>
      <c r="C79" s="398">
        <v>5</v>
      </c>
      <c r="D79" s="398"/>
      <c r="E79" s="398"/>
      <c r="F79" s="399"/>
      <c r="G79" s="415">
        <v>6</v>
      </c>
      <c r="H79" s="276">
        <f t="shared" si="16"/>
        <v>180</v>
      </c>
      <c r="I79" s="276">
        <f t="shared" si="21"/>
        <v>96</v>
      </c>
      <c r="J79" s="426">
        <v>32</v>
      </c>
      <c r="K79" s="426">
        <v>64</v>
      </c>
      <c r="L79" s="276"/>
      <c r="M79" s="279">
        <f>H79-I79</f>
        <v>84</v>
      </c>
      <c r="N79" s="401">
        <f t="shared" si="19"/>
        <v>0.4666666666666667</v>
      </c>
      <c r="O79" s="400"/>
      <c r="P79" s="279"/>
      <c r="Q79" s="400"/>
      <c r="R79" s="279"/>
      <c r="S79" s="406">
        <v>6</v>
      </c>
      <c r="T79" s="409"/>
      <c r="U79" s="403"/>
      <c r="V79" s="402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1"/>
      <c r="AK79" s="201"/>
      <c r="AL79" s="248"/>
      <c r="AM79" s="248"/>
      <c r="AN79" s="247"/>
      <c r="AO79" s="247"/>
    </row>
    <row r="80" spans="1:41" s="202" customFormat="1" ht="18" customHeight="1">
      <c r="A80" s="436" t="s">
        <v>319</v>
      </c>
      <c r="B80" s="221" t="s">
        <v>405</v>
      </c>
      <c r="C80" s="437">
        <v>5</v>
      </c>
      <c r="D80" s="437"/>
      <c r="E80" s="437"/>
      <c r="F80" s="438"/>
      <c r="G80" s="415">
        <v>6</v>
      </c>
      <c r="H80" s="439">
        <f t="shared" si="16"/>
        <v>180</v>
      </c>
      <c r="I80" s="439">
        <f t="shared" si="20"/>
        <v>96</v>
      </c>
      <c r="J80" s="277">
        <v>32</v>
      </c>
      <c r="K80" s="277">
        <v>64</v>
      </c>
      <c r="L80" s="439"/>
      <c r="M80" s="440">
        <f t="shared" si="18"/>
        <v>84</v>
      </c>
      <c r="N80" s="441">
        <f t="shared" si="19"/>
        <v>0.4666666666666667</v>
      </c>
      <c r="O80" s="442"/>
      <c r="P80" s="440"/>
      <c r="Q80" s="442"/>
      <c r="R80" s="440"/>
      <c r="S80" s="406">
        <v>6</v>
      </c>
      <c r="T80" s="409"/>
      <c r="U80" s="444"/>
      <c r="V80" s="443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1"/>
      <c r="AK80" s="201"/>
      <c r="AL80" s="201"/>
      <c r="AM80" s="201"/>
      <c r="AN80" s="200"/>
      <c r="AO80" s="200"/>
    </row>
    <row r="81" spans="1:41" s="249" customFormat="1" ht="16.5" customHeight="1">
      <c r="A81" s="690" t="s">
        <v>371</v>
      </c>
      <c r="B81" s="694" t="s">
        <v>406</v>
      </c>
      <c r="C81" s="404">
        <v>5</v>
      </c>
      <c r="D81" s="404"/>
      <c r="E81" s="404"/>
      <c r="F81" s="405"/>
      <c r="G81" s="415">
        <v>6</v>
      </c>
      <c r="H81" s="277">
        <f t="shared" si="16"/>
        <v>180</v>
      </c>
      <c r="I81" s="277">
        <f t="shared" si="20"/>
        <v>96</v>
      </c>
      <c r="J81" s="277">
        <v>32</v>
      </c>
      <c r="K81" s="277">
        <v>64</v>
      </c>
      <c r="L81" s="277"/>
      <c r="M81" s="277">
        <f t="shared" si="18"/>
        <v>84</v>
      </c>
      <c r="N81" s="445">
        <f t="shared" si="19"/>
        <v>0.4666666666666667</v>
      </c>
      <c r="O81" s="406"/>
      <c r="P81" s="409"/>
      <c r="Q81" s="410"/>
      <c r="R81" s="407"/>
      <c r="S81" s="406">
        <v>6</v>
      </c>
      <c r="T81" s="409"/>
      <c r="U81" s="410"/>
      <c r="V81" s="409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1"/>
      <c r="AK81" s="201"/>
      <c r="AL81" s="248"/>
      <c r="AM81" s="248"/>
      <c r="AN81" s="247"/>
      <c r="AO81" s="247"/>
    </row>
    <row r="82" spans="1:41" s="202" customFormat="1" ht="14.25" customHeight="1">
      <c r="A82" s="690" t="s">
        <v>372</v>
      </c>
      <c r="B82" s="691" t="s">
        <v>407</v>
      </c>
      <c r="C82" s="404">
        <v>5</v>
      </c>
      <c r="D82" s="404"/>
      <c r="E82" s="404"/>
      <c r="F82" s="405"/>
      <c r="G82" s="415">
        <v>6</v>
      </c>
      <c r="H82" s="277">
        <f t="shared" si="16"/>
        <v>180</v>
      </c>
      <c r="I82" s="277">
        <f t="shared" si="20"/>
        <v>96</v>
      </c>
      <c r="J82" s="277">
        <v>32</v>
      </c>
      <c r="K82" s="277">
        <v>64</v>
      </c>
      <c r="L82" s="277"/>
      <c r="M82" s="277">
        <f t="shared" si="18"/>
        <v>84</v>
      </c>
      <c r="N82" s="445">
        <f t="shared" si="19"/>
        <v>0.4666666666666667</v>
      </c>
      <c r="O82" s="406"/>
      <c r="P82" s="409"/>
      <c r="Q82" s="410"/>
      <c r="R82" s="407"/>
      <c r="S82" s="406">
        <v>6</v>
      </c>
      <c r="T82" s="409"/>
      <c r="U82" s="410"/>
      <c r="V82" s="409"/>
      <c r="W82" s="200"/>
      <c r="X82" s="200"/>
      <c r="Y82" s="200"/>
      <c r="Z82" s="200"/>
      <c r="AA82" s="200"/>
      <c r="AB82" s="200"/>
      <c r="AC82" s="200"/>
      <c r="AD82" s="200">
        <f>O78*$O$7+P78*$P$7+Q78*$Q$7+R78*$R$7+S78*$S$7+T78*$T$7+X78*$U$7+V78*$V$7</f>
        <v>36</v>
      </c>
      <c r="AE82" s="200"/>
      <c r="AF82" s="200"/>
      <c r="AG82" s="200"/>
      <c r="AH82" s="200"/>
      <c r="AI82" s="200"/>
      <c r="AJ82" s="201"/>
      <c r="AK82" s="201"/>
      <c r="AL82" s="201"/>
      <c r="AM82" s="201"/>
      <c r="AN82" s="200"/>
      <c r="AO82" s="200"/>
    </row>
    <row r="83" spans="1:41" s="215" customFormat="1" ht="14.25" customHeight="1">
      <c r="A83" s="692" t="s">
        <v>373</v>
      </c>
      <c r="B83" s="685" t="s">
        <v>408</v>
      </c>
      <c r="C83" s="437">
        <v>5</v>
      </c>
      <c r="D83" s="437"/>
      <c r="E83" s="437"/>
      <c r="F83" s="438"/>
      <c r="G83" s="415">
        <v>6</v>
      </c>
      <c r="H83" s="439">
        <f t="shared" si="16"/>
        <v>180</v>
      </c>
      <c r="I83" s="439">
        <f t="shared" si="20"/>
        <v>96</v>
      </c>
      <c r="J83" s="277">
        <v>32</v>
      </c>
      <c r="K83" s="277">
        <v>64</v>
      </c>
      <c r="L83" s="439"/>
      <c r="M83" s="440">
        <f t="shared" si="18"/>
        <v>84</v>
      </c>
      <c r="N83" s="441">
        <f t="shared" si="19"/>
        <v>0.4666666666666667</v>
      </c>
      <c r="O83" s="442"/>
      <c r="P83" s="440"/>
      <c r="Q83" s="442"/>
      <c r="R83" s="443"/>
      <c r="S83" s="406">
        <v>6</v>
      </c>
      <c r="T83" s="409"/>
      <c r="U83" s="444"/>
      <c r="V83" s="443"/>
      <c r="W83" s="200"/>
      <c r="X83" s="200"/>
      <c r="Y83" s="200"/>
      <c r="Z83" s="200"/>
      <c r="AA83" s="200"/>
      <c r="AB83" s="200"/>
      <c r="AC83" s="200"/>
      <c r="AD83" s="200">
        <f>O79*$O$7+P79*$P$7+Q79*$Q$7+R79*$R$7+S79*$S$7+T79*$T$7+U79*$U$7+V79*$V$7</f>
        <v>96</v>
      </c>
      <c r="AE83" s="200"/>
      <c r="AF83" s="200"/>
      <c r="AG83" s="200"/>
      <c r="AH83" s="200"/>
      <c r="AI83" s="200"/>
      <c r="AJ83" s="200"/>
      <c r="AK83" s="200"/>
      <c r="AL83" s="213"/>
      <c r="AM83" s="213"/>
      <c r="AN83" s="213"/>
      <c r="AO83" s="213"/>
    </row>
    <row r="84" spans="1:41" s="249" customFormat="1" ht="14.25" customHeight="1" thickBot="1">
      <c r="A84" s="693" t="s">
        <v>375</v>
      </c>
      <c r="B84" s="689" t="s">
        <v>409</v>
      </c>
      <c r="C84" s="413">
        <v>5</v>
      </c>
      <c r="D84" s="413"/>
      <c r="E84" s="413"/>
      <c r="F84" s="414"/>
      <c r="G84" s="418">
        <v>6</v>
      </c>
      <c r="H84" s="278">
        <f t="shared" si="16"/>
        <v>180</v>
      </c>
      <c r="I84" s="278">
        <f t="shared" si="20"/>
        <v>96</v>
      </c>
      <c r="J84" s="278">
        <v>32</v>
      </c>
      <c r="K84" s="278">
        <v>64</v>
      </c>
      <c r="L84" s="278"/>
      <c r="M84" s="416">
        <f t="shared" si="18"/>
        <v>84</v>
      </c>
      <c r="N84" s="417">
        <f t="shared" si="19"/>
        <v>0.4666666666666667</v>
      </c>
      <c r="O84" s="446"/>
      <c r="P84" s="447"/>
      <c r="Q84" s="446"/>
      <c r="R84" s="414"/>
      <c r="S84" s="432">
        <v>6</v>
      </c>
      <c r="T84" s="419"/>
      <c r="U84" s="432"/>
      <c r="V84" s="414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47"/>
      <c r="AM84" s="247"/>
      <c r="AN84" s="247"/>
      <c r="AO84" s="247"/>
    </row>
    <row r="85" spans="1:44" s="198" customFormat="1" ht="24.75" customHeight="1" hidden="1">
      <c r="A85" s="191"/>
      <c r="B85" s="105"/>
      <c r="C85" s="192"/>
      <c r="D85" s="192"/>
      <c r="E85" s="192"/>
      <c r="F85" s="107"/>
      <c r="G85" s="106"/>
      <c r="H85" s="193"/>
      <c r="I85" s="193"/>
      <c r="J85" s="193"/>
      <c r="K85" s="193"/>
      <c r="L85" s="193"/>
      <c r="M85" s="194"/>
      <c r="N85" s="195"/>
      <c r="O85" s="106"/>
      <c r="P85" s="223"/>
      <c r="Q85" s="106"/>
      <c r="R85" s="107"/>
      <c r="S85" s="286"/>
      <c r="T85" s="223"/>
      <c r="U85" s="106"/>
      <c r="V85" s="107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7"/>
      <c r="AQ85" s="197"/>
      <c r="AR85" s="197"/>
    </row>
    <row r="86" spans="1:44" s="198" customFormat="1" ht="14.25" customHeight="1" thickBot="1">
      <c r="A86" s="173"/>
      <c r="B86" s="669" t="s">
        <v>31</v>
      </c>
      <c r="C86" s="669"/>
      <c r="D86" s="669"/>
      <c r="E86" s="669"/>
      <c r="F86" s="670"/>
      <c r="G86" s="448">
        <f>G79+G81+G83+G77+G75+G73+G71+G66+G63</f>
        <v>51</v>
      </c>
      <c r="H86" s="449">
        <f>G86*30</f>
        <v>1530</v>
      </c>
      <c r="I86" s="449">
        <f>SUM(J86:L86)</f>
        <v>632</v>
      </c>
      <c r="J86" s="449">
        <v>256</v>
      </c>
      <c r="K86" s="449">
        <v>376</v>
      </c>
      <c r="L86" s="449"/>
      <c r="M86" s="225">
        <f>H86-I86</f>
        <v>898</v>
      </c>
      <c r="N86" s="450">
        <f t="shared" si="19"/>
        <v>0.5869281045751634</v>
      </c>
      <c r="O86" s="451"/>
      <c r="P86" s="452"/>
      <c r="Q86" s="451">
        <v>4</v>
      </c>
      <c r="R86" s="453">
        <v>4</v>
      </c>
      <c r="S86" s="451">
        <v>18</v>
      </c>
      <c r="T86" s="454">
        <f>SUM(S61:W86)</f>
        <v>0</v>
      </c>
      <c r="U86" s="455">
        <f>U71+U73+U75+U77</f>
        <v>13</v>
      </c>
      <c r="V86" s="454">
        <f>V73+V75+V77</f>
        <v>9</v>
      </c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7"/>
      <c r="AQ86" s="197"/>
      <c r="AR86" s="197"/>
    </row>
    <row r="87" spans="1:44" s="198" customFormat="1" ht="14.25" customHeight="1" thickBot="1">
      <c r="A87" s="203"/>
      <c r="B87" s="659" t="s">
        <v>48</v>
      </c>
      <c r="C87" s="660"/>
      <c r="D87" s="660"/>
      <c r="E87" s="660"/>
      <c r="F87" s="660"/>
      <c r="G87" s="285">
        <f>G86+G58</f>
        <v>174</v>
      </c>
      <c r="H87" s="449">
        <f>H86+H58</f>
        <v>5220</v>
      </c>
      <c r="I87" s="449">
        <f>I86+I58</f>
        <v>2332</v>
      </c>
      <c r="J87" s="449">
        <f>J86+J58</f>
        <v>984</v>
      </c>
      <c r="K87" s="449">
        <f>K86+K58</f>
        <v>1056</v>
      </c>
      <c r="L87" s="449"/>
      <c r="M87" s="225">
        <f t="shared" si="18"/>
        <v>2888</v>
      </c>
      <c r="N87" s="456">
        <f>1-I87/H87</f>
        <v>0.5532567049808429</v>
      </c>
      <c r="O87" s="285">
        <f aca="true" t="shared" si="22" ref="O87:V87">O86+O58</f>
        <v>10</v>
      </c>
      <c r="P87" s="174">
        <f t="shared" si="22"/>
        <v>14</v>
      </c>
      <c r="Q87" s="285">
        <f t="shared" si="22"/>
        <v>20</v>
      </c>
      <c r="R87" s="174">
        <f t="shared" si="22"/>
        <v>14</v>
      </c>
      <c r="S87" s="285">
        <f t="shared" si="22"/>
        <v>25</v>
      </c>
      <c r="T87" s="174">
        <f>T58</f>
        <v>25</v>
      </c>
      <c r="U87" s="285">
        <f t="shared" si="22"/>
        <v>27</v>
      </c>
      <c r="V87" s="174">
        <f t="shared" si="22"/>
        <v>24</v>
      </c>
      <c r="W87" s="196"/>
      <c r="X87" s="196"/>
      <c r="Y87" s="196"/>
      <c r="Z87" s="196"/>
      <c r="AA87" s="196"/>
      <c r="AB87" s="196"/>
      <c r="AC87" s="196"/>
      <c r="AD87" s="196">
        <f>O84*$O$7+P84*$P$7+Q84*$Q$7+R84*$R$7+S84*$S$7+T84*$T$7+U84*$U$7+V84*$V$7</f>
        <v>96</v>
      </c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7"/>
      <c r="AQ87" s="197"/>
      <c r="AR87" s="197"/>
    </row>
    <row r="88" spans="1:48" s="198" customFormat="1" ht="6.75" customHeight="1" thickBot="1">
      <c r="A88" s="204"/>
      <c r="B88" s="99"/>
      <c r="C88" s="99"/>
      <c r="D88" s="99"/>
      <c r="E88" s="99"/>
      <c r="F88" s="99"/>
      <c r="G88" s="99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205"/>
      <c r="W88" s="199"/>
      <c r="X88" s="199"/>
      <c r="Y88" s="199"/>
      <c r="Z88" s="199"/>
      <c r="AA88" s="199"/>
      <c r="AB88" s="199"/>
      <c r="AC88" s="199"/>
      <c r="AD88" s="196">
        <f>O85*$O$7+P85*$P$7+Q85*$Q$7+R85*$R$7+S85*$S$7+T85*$T$7+U85*$U$7+V85*$V$7</f>
        <v>0</v>
      </c>
      <c r="AE88" s="199"/>
      <c r="AF88" s="199"/>
      <c r="AG88" s="199"/>
      <c r="AH88" s="199"/>
      <c r="AI88" s="200"/>
      <c r="AJ88" s="201"/>
      <c r="AK88" s="201"/>
      <c r="AL88" s="201"/>
      <c r="AM88" s="201"/>
      <c r="AN88" s="200"/>
      <c r="AO88" s="200"/>
      <c r="AP88" s="202"/>
      <c r="AQ88" s="202"/>
      <c r="AR88" s="202"/>
      <c r="AS88" s="202"/>
      <c r="AT88" s="197"/>
      <c r="AU88" s="197"/>
      <c r="AV88" s="197"/>
    </row>
    <row r="89" spans="1:41" s="202" customFormat="1" ht="28.5" customHeight="1" thickBot="1">
      <c r="A89" s="457"/>
      <c r="B89" s="663" t="s">
        <v>34</v>
      </c>
      <c r="C89" s="664"/>
      <c r="D89" s="664"/>
      <c r="E89" s="664"/>
      <c r="F89" s="664"/>
      <c r="G89" s="458">
        <f aca="true" t="shared" si="23" ref="G89:L89">G87+G30</f>
        <v>240</v>
      </c>
      <c r="H89" s="459">
        <f t="shared" si="23"/>
        <v>7200</v>
      </c>
      <c r="I89" s="459">
        <f t="shared" si="23"/>
        <v>3292</v>
      </c>
      <c r="J89" s="459">
        <f t="shared" si="23"/>
        <v>1320</v>
      </c>
      <c r="K89" s="459">
        <f t="shared" si="23"/>
        <v>1488</v>
      </c>
      <c r="L89" s="459">
        <f t="shared" si="23"/>
        <v>192</v>
      </c>
      <c r="M89" s="460">
        <f t="shared" si="18"/>
        <v>3908</v>
      </c>
      <c r="N89" s="461">
        <f>1-I89/H89</f>
        <v>0.5427777777777778</v>
      </c>
      <c r="O89" s="462"/>
      <c r="P89" s="463"/>
      <c r="Q89" s="464"/>
      <c r="R89" s="465"/>
      <c r="S89" s="462"/>
      <c r="T89" s="463"/>
      <c r="U89" s="464"/>
      <c r="V89" s="465"/>
      <c r="W89" s="200"/>
      <c r="X89" s="200"/>
      <c r="Y89" s="200"/>
      <c r="Z89" s="200"/>
      <c r="AA89" s="200"/>
      <c r="AB89" s="200"/>
      <c r="AC89" s="200"/>
      <c r="AD89" s="200" t="e">
        <f>#REF!*$O$7+#REF!*$P$7+#REF!*$Q$7+#REF!*$R$7+#REF!*$S$7+#REF!*$T$7+#REF!*$U$7+#REF!*$V$7</f>
        <v>#REF!</v>
      </c>
      <c r="AE89" s="200"/>
      <c r="AF89" s="200"/>
      <c r="AG89" s="200"/>
      <c r="AH89" s="200"/>
      <c r="AI89" s="200"/>
      <c r="AJ89" s="201"/>
      <c r="AK89" s="201"/>
      <c r="AL89" s="201"/>
      <c r="AM89" s="201"/>
      <c r="AN89" s="200"/>
      <c r="AO89" s="200"/>
    </row>
    <row r="90" spans="1:41" s="157" customFormat="1" ht="15" customHeight="1" thickBot="1">
      <c r="A90" s="466"/>
      <c r="B90" s="467" t="s">
        <v>260</v>
      </c>
      <c r="C90" s="468"/>
      <c r="D90" s="469" t="s">
        <v>261</v>
      </c>
      <c r="E90" s="470"/>
      <c r="F90" s="470"/>
      <c r="G90" s="471"/>
      <c r="H90" s="470"/>
      <c r="I90" s="470"/>
      <c r="J90" s="470"/>
      <c r="K90" s="470"/>
      <c r="L90" s="470"/>
      <c r="M90" s="470"/>
      <c r="N90" s="472"/>
      <c r="O90" s="473" t="s">
        <v>54</v>
      </c>
      <c r="P90" s="474" t="s">
        <v>54</v>
      </c>
      <c r="Q90" s="473" t="s">
        <v>54</v>
      </c>
      <c r="R90" s="475" t="s">
        <v>54</v>
      </c>
      <c r="S90" s="476" t="s">
        <v>54</v>
      </c>
      <c r="T90" s="474" t="s">
        <v>54</v>
      </c>
      <c r="U90" s="473" t="s">
        <v>54</v>
      </c>
      <c r="V90" s="475"/>
      <c r="W90" s="155"/>
      <c r="X90" s="155"/>
      <c r="Y90" s="155"/>
      <c r="Z90" s="155"/>
      <c r="AA90" s="155"/>
      <c r="AB90" s="155"/>
      <c r="AC90" s="155"/>
      <c r="AD90" s="200">
        <f>O86*$O$7+P86*$P$7+Q86*$Q$7+R86*$R$7+S86*$S$7+T86*$T$7+U86*$U$7+V86*$V$7</f>
        <v>732</v>
      </c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</row>
    <row r="91" spans="1:41" s="157" customFormat="1" ht="15.75" customHeight="1" thickBot="1">
      <c r="A91" s="477"/>
      <c r="B91" s="665" t="s">
        <v>35</v>
      </c>
      <c r="C91" s="666"/>
      <c r="D91" s="666"/>
      <c r="E91" s="666"/>
      <c r="F91" s="666"/>
      <c r="G91" s="666"/>
      <c r="H91" s="666"/>
      <c r="I91" s="666"/>
      <c r="J91" s="666"/>
      <c r="K91" s="666"/>
      <c r="L91" s="666"/>
      <c r="M91" s="666"/>
      <c r="N91" s="666"/>
      <c r="O91" s="464">
        <f>O87+O30</f>
        <v>29</v>
      </c>
      <c r="P91" s="463">
        <f>P87+P30</f>
        <v>29</v>
      </c>
      <c r="Q91" s="464">
        <f>Q87+Q30</f>
        <v>28</v>
      </c>
      <c r="R91" s="465">
        <f>R87+R30</f>
        <v>26</v>
      </c>
      <c r="S91" s="462">
        <f>S87+S30</f>
        <v>29</v>
      </c>
      <c r="T91" s="463">
        <f>T86+T58+T30</f>
        <v>26</v>
      </c>
      <c r="U91" s="464">
        <f>U87+U30</f>
        <v>27</v>
      </c>
      <c r="V91" s="465">
        <f>V86+V58</f>
        <v>24</v>
      </c>
      <c r="W91" s="155"/>
      <c r="X91" s="155"/>
      <c r="Y91" s="155"/>
      <c r="Z91" s="155"/>
      <c r="AA91" s="155"/>
      <c r="AB91" s="155"/>
      <c r="AC91" s="155"/>
      <c r="AD91" s="200">
        <f>O87*$O$7+P87*$P$7+Q87*$Q$7+R87*$R$7+S87*$S$7+T87*$T$7+U87*$U$7+V87*$V$7</f>
        <v>2448</v>
      </c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</row>
    <row r="92" spans="1:41" s="157" customFormat="1" ht="18.75" customHeight="1">
      <c r="A92" s="478"/>
      <c r="B92" s="479" t="s">
        <v>36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480">
        <f>SUM(O92:V92)</f>
        <v>23</v>
      </c>
      <c r="O92" s="481">
        <v>3</v>
      </c>
      <c r="P92" s="482">
        <v>3</v>
      </c>
      <c r="Q92" s="483">
        <v>3</v>
      </c>
      <c r="R92" s="484">
        <v>3</v>
      </c>
      <c r="S92" s="481">
        <v>3</v>
      </c>
      <c r="T92" s="482">
        <v>3</v>
      </c>
      <c r="U92" s="483">
        <v>2</v>
      </c>
      <c r="V92" s="482">
        <v>3</v>
      </c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</row>
    <row r="93" spans="1:41" s="157" customFormat="1" ht="14.25" customHeight="1">
      <c r="A93" s="315"/>
      <c r="B93" s="485" t="s">
        <v>6</v>
      </c>
      <c r="C93" s="486"/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7">
        <f>SUM(O93:V93)</f>
        <v>33</v>
      </c>
      <c r="O93" s="488">
        <v>4</v>
      </c>
      <c r="P93" s="489">
        <v>5</v>
      </c>
      <c r="Q93" s="490">
        <v>5</v>
      </c>
      <c r="R93" s="491">
        <v>5</v>
      </c>
      <c r="S93" s="488">
        <v>4</v>
      </c>
      <c r="T93" s="489">
        <v>4</v>
      </c>
      <c r="U93" s="490">
        <v>2</v>
      </c>
      <c r="V93" s="489">
        <v>4</v>
      </c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6"/>
      <c r="AK93" s="156"/>
      <c r="AL93" s="156"/>
      <c r="AM93" s="156"/>
      <c r="AN93" s="155"/>
      <c r="AO93" s="155"/>
    </row>
    <row r="94" spans="1:22" s="155" customFormat="1" ht="15" customHeight="1">
      <c r="A94" s="315"/>
      <c r="B94" s="485" t="s">
        <v>37</v>
      </c>
      <c r="C94" s="486"/>
      <c r="D94" s="486"/>
      <c r="E94" s="486"/>
      <c r="F94" s="486"/>
      <c r="G94" s="486"/>
      <c r="H94" s="486"/>
      <c r="I94" s="486"/>
      <c r="J94" s="486"/>
      <c r="K94" s="486"/>
      <c r="L94" s="486"/>
      <c r="M94" s="486"/>
      <c r="N94" s="487">
        <f>SUM(O94:V94)</f>
        <v>0</v>
      </c>
      <c r="O94" s="488"/>
      <c r="P94" s="489"/>
      <c r="Q94" s="490"/>
      <c r="R94" s="491"/>
      <c r="S94" s="488"/>
      <c r="T94" s="489"/>
      <c r="U94" s="490"/>
      <c r="V94" s="489"/>
    </row>
    <row r="95" spans="1:41" s="157" customFormat="1" ht="15" customHeight="1" thickBot="1">
      <c r="A95" s="492"/>
      <c r="B95" s="493" t="s">
        <v>38</v>
      </c>
      <c r="C95" s="494"/>
      <c r="D95" s="494"/>
      <c r="E95" s="494"/>
      <c r="F95" s="494"/>
      <c r="G95" s="494"/>
      <c r="H95" s="494"/>
      <c r="I95" s="494"/>
      <c r="J95" s="494"/>
      <c r="K95" s="494"/>
      <c r="L95" s="494"/>
      <c r="M95" s="494"/>
      <c r="N95" s="495">
        <f>SUM(O95:V95)</f>
        <v>1</v>
      </c>
      <c r="O95" s="496"/>
      <c r="P95" s="497"/>
      <c r="Q95" s="498"/>
      <c r="R95" s="499">
        <v>1</v>
      </c>
      <c r="S95" s="496"/>
      <c r="T95" s="497"/>
      <c r="U95" s="498"/>
      <c r="V95" s="497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</row>
    <row r="96" spans="1:48" s="104" customFormat="1" ht="15" customHeight="1" thickTop="1">
      <c r="A96" s="111" t="s">
        <v>274</v>
      </c>
      <c r="B96" s="113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2"/>
      <c r="P96" s="112"/>
      <c r="Q96" s="112"/>
      <c r="R96" s="112"/>
      <c r="S96" s="112"/>
      <c r="T96" s="112"/>
      <c r="U96" s="112"/>
      <c r="V96" s="112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5"/>
      <c r="AJ96" s="156"/>
      <c r="AK96" s="156"/>
      <c r="AL96" s="156"/>
      <c r="AM96" s="156"/>
      <c r="AN96" s="155"/>
      <c r="AO96" s="155"/>
      <c r="AP96" s="157"/>
      <c r="AQ96" s="157"/>
      <c r="AR96" s="157"/>
      <c r="AS96" s="157"/>
      <c r="AT96" s="103"/>
      <c r="AU96" s="103"/>
      <c r="AV96" s="103"/>
    </row>
    <row r="97" spans="1:44" s="104" customFormat="1" ht="15" customHeight="1">
      <c r="A97" s="109"/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2"/>
      <c r="P97" s="112"/>
      <c r="Q97" s="112"/>
      <c r="R97" s="112"/>
      <c r="S97" s="112"/>
      <c r="T97" s="112"/>
      <c r="U97" s="112"/>
      <c r="V97" s="112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03"/>
      <c r="AQ97" s="103"/>
      <c r="AR97" s="103"/>
    </row>
    <row r="98" spans="1:44" s="104" customFormat="1" ht="15" customHeight="1">
      <c r="A98" s="114" t="str">
        <f>Налаштування!A28</f>
        <v>Гарант освітньої програми</v>
      </c>
      <c r="B98" s="113"/>
      <c r="C98" s="115" t="s">
        <v>275</v>
      </c>
      <c r="D98" s="113"/>
      <c r="E98" s="113" t="str">
        <f>Налаштування!B28</f>
        <v>Ольга МІЛІНЧУК</v>
      </c>
      <c r="F98" s="119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09"/>
      <c r="V98" s="10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3"/>
      <c r="AQ98" s="103"/>
      <c r="AR98" s="103"/>
    </row>
    <row r="99" spans="1:41" s="207" customFormat="1" ht="15" customHeight="1">
      <c r="A99" s="113"/>
      <c r="B99" s="114"/>
      <c r="C99" s="113"/>
      <c r="D99" s="113"/>
      <c r="E99" s="113"/>
      <c r="F99" s="117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09"/>
      <c r="V99" s="109"/>
      <c r="W99" s="206"/>
      <c r="X99" s="206"/>
      <c r="Y99" s="206"/>
      <c r="Z99" s="206"/>
      <c r="AA99" s="206"/>
      <c r="AB99" s="99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</row>
    <row r="100" spans="1:28" s="113" customFormat="1" ht="12.75" customHeight="1">
      <c r="A100" s="127" t="s">
        <v>337</v>
      </c>
      <c r="C100" s="116"/>
      <c r="D100" s="116"/>
      <c r="E100" s="117"/>
      <c r="I100" s="114"/>
      <c r="O100" s="115"/>
      <c r="V100" s="109"/>
      <c r="AB100" s="109"/>
    </row>
    <row r="101" spans="1:28" s="113" customFormat="1" ht="12.75" customHeight="1">
      <c r="A101" s="626" t="str">
        <f>Налаштування!A29</f>
        <v>Проректор з науково-педагогічної роботи</v>
      </c>
      <c r="B101" s="626"/>
      <c r="C101" s="115" t="s">
        <v>275</v>
      </c>
      <c r="E101" s="114" t="str">
        <f>Налаштування!B29</f>
        <v>Андрій МОРОЗОВ</v>
      </c>
      <c r="I101" s="114"/>
      <c r="J101" s="128"/>
      <c r="K101" s="128"/>
      <c r="L101" s="128"/>
      <c r="M101" s="128"/>
      <c r="N101" s="128"/>
      <c r="O101" s="115"/>
      <c r="R101" s="114"/>
      <c r="V101" s="109"/>
      <c r="AB101" s="109"/>
    </row>
    <row r="102" spans="1:27" s="113" customFormat="1" ht="15">
      <c r="A102" s="114" t="str">
        <f>Налаштування!C29</f>
        <v>31. 08.2020р.</v>
      </c>
      <c r="C102" s="115"/>
      <c r="I102" s="128"/>
      <c r="J102" s="128"/>
      <c r="K102" s="128"/>
      <c r="L102" s="128"/>
      <c r="M102" s="128"/>
      <c r="N102" s="128"/>
      <c r="V102" s="109"/>
      <c r="Y102" s="109"/>
      <c r="Z102" s="109"/>
      <c r="AA102" s="109"/>
    </row>
    <row r="103" spans="2:30" s="113" customFormat="1" ht="15" customHeight="1">
      <c r="B103" s="123"/>
      <c r="I103" s="129"/>
      <c r="J103" s="128"/>
      <c r="K103" s="128"/>
      <c r="L103" s="128"/>
      <c r="M103" s="128"/>
      <c r="N103" s="128"/>
      <c r="O103" s="115"/>
      <c r="R103" s="114"/>
      <c r="U103" s="118"/>
      <c r="V103" s="117"/>
      <c r="AD103" s="109"/>
    </row>
    <row r="104" spans="1:30" s="113" customFormat="1" ht="15" customHeight="1">
      <c r="A104" s="626" t="str">
        <f>Налаштування!A30</f>
        <v>Начальник навчально-методичного відділу</v>
      </c>
      <c r="B104" s="626"/>
      <c r="C104" s="115" t="s">
        <v>275</v>
      </c>
      <c r="E104" s="113" t="str">
        <f>Налаштування!B30</f>
        <v>Ірина ЦАРУК</v>
      </c>
      <c r="F104" s="115"/>
      <c r="I104" s="114"/>
      <c r="M104" s="118"/>
      <c r="N104" s="122"/>
      <c r="O104" s="115"/>
      <c r="P104" s="118"/>
      <c r="Q104" s="118"/>
      <c r="R104" s="114"/>
      <c r="U104" s="118"/>
      <c r="V104" s="117"/>
      <c r="AD104" s="109"/>
    </row>
    <row r="105" spans="1:30" s="113" customFormat="1" ht="15" customHeight="1">
      <c r="A105" s="114" t="str">
        <f>Налаштування!C30</f>
        <v>31. 08.2020р.</v>
      </c>
      <c r="D105" s="121"/>
      <c r="E105" s="115"/>
      <c r="O105" s="119"/>
      <c r="P105" s="114"/>
      <c r="U105" s="208"/>
      <c r="V105" s="209"/>
      <c r="AD105" s="109"/>
    </row>
    <row r="106" spans="3:30" s="113" customFormat="1" ht="15" customHeight="1">
      <c r="C106" s="118"/>
      <c r="E106" s="109"/>
      <c r="F106" s="115"/>
      <c r="T106" s="124"/>
      <c r="U106" s="124"/>
      <c r="V106" s="210"/>
      <c r="AD106" s="109"/>
    </row>
    <row r="107" spans="1:30" s="113" customFormat="1" ht="15" customHeight="1">
      <c r="A107" s="114" t="str">
        <f>CONCATENATE("Декан ",Налаштування!B25)</f>
        <v>Декан ФБСО</v>
      </c>
      <c r="C107" s="115" t="s">
        <v>275</v>
      </c>
      <c r="E107" s="113" t="str">
        <f>Налаштування!B27</f>
        <v>Галина ТАРАСЮК</v>
      </c>
      <c r="V107" s="109"/>
      <c r="AD107" s="109"/>
    </row>
    <row r="108" spans="1:30" s="113" customFormat="1" ht="15" customHeight="1">
      <c r="A108" s="114" t="str">
        <f>Налаштування!C27</f>
        <v>31. 08.2020р.</v>
      </c>
      <c r="C108" s="115"/>
      <c r="D108" s="128"/>
      <c r="E108" s="114"/>
      <c r="O108" s="114"/>
      <c r="R108" s="109"/>
      <c r="S108" s="109"/>
      <c r="T108" s="109"/>
      <c r="U108" s="109"/>
      <c r="V108" s="109"/>
      <c r="AD108" s="109"/>
    </row>
    <row r="109" spans="2:30" s="113" customFormat="1" ht="15" customHeight="1">
      <c r="B109" s="128"/>
      <c r="D109" s="128"/>
      <c r="S109" s="119"/>
      <c r="T109" s="114"/>
      <c r="AD109" s="209"/>
    </row>
    <row r="110" spans="1:30" s="113" customFormat="1" ht="12.75" customHeight="1">
      <c r="A110" s="129" t="str">
        <f>CONCATENATE(Налаштування!A26," ",Налаштування!B24)</f>
        <v>Завідувач кафедри Т та ГРС</v>
      </c>
      <c r="C110" s="115" t="s">
        <v>275</v>
      </c>
      <c r="D110" s="128"/>
      <c r="E110" s="114" t="str">
        <f>Налаштування!B26</f>
        <v>Юлія ДАВИДЮК</v>
      </c>
      <c r="O110" s="114"/>
      <c r="S110" s="119"/>
      <c r="U110" s="118"/>
      <c r="AD110" s="210"/>
    </row>
    <row r="111" spans="1:23" s="113" customFormat="1" ht="15">
      <c r="A111" s="114" t="str">
        <f>Налаштування!C26</f>
        <v>31. 08.2020р.</v>
      </c>
      <c r="W111" s="109"/>
    </row>
    <row r="112" spans="2:23" s="113" customFormat="1" ht="15">
      <c r="B112" s="123"/>
      <c r="W112" s="109"/>
    </row>
    <row r="113" spans="2:19" s="113" customFormat="1" ht="15">
      <c r="B113" s="123"/>
      <c r="Q113" s="115"/>
      <c r="S113" s="118"/>
    </row>
    <row r="114" spans="12:24" s="113" customFormat="1" ht="15">
      <c r="L114" s="120"/>
      <c r="M114" s="115"/>
      <c r="O114" s="120"/>
      <c r="P114" s="115"/>
      <c r="Q114" s="115"/>
      <c r="R114" s="118"/>
      <c r="S114" s="118"/>
      <c r="X114" s="114"/>
    </row>
    <row r="115" spans="8:17" s="113" customFormat="1" ht="15">
      <c r="H115" s="114"/>
      <c r="Q115" s="115"/>
    </row>
    <row r="116" spans="7:10" s="113" customFormat="1" ht="15">
      <c r="G116" s="117"/>
      <c r="H116" s="117"/>
      <c r="I116" s="117"/>
      <c r="J116" s="117"/>
    </row>
    <row r="117" spans="2:10" s="113" customFormat="1" ht="15">
      <c r="B117" s="120"/>
      <c r="H117" s="118"/>
      <c r="I117" s="118"/>
      <c r="J117" s="118"/>
    </row>
    <row r="118" spans="7:10" s="113" customFormat="1" ht="15">
      <c r="G118" s="118"/>
      <c r="H118" s="118"/>
      <c r="I118" s="118"/>
      <c r="J118" s="118"/>
    </row>
    <row r="119" s="113" customFormat="1" ht="15"/>
    <row r="120" spans="8:10" s="113" customFormat="1" ht="15">
      <c r="H120" s="121"/>
      <c r="I120" s="121"/>
      <c r="J120" s="121"/>
    </row>
    <row r="121" spans="2:10" s="113" customFormat="1" ht="15">
      <c r="B121" s="123"/>
      <c r="H121" s="115"/>
      <c r="I121" s="115"/>
      <c r="J121" s="115"/>
    </row>
    <row r="122" spans="2:12" s="113" customFormat="1" ht="15">
      <c r="B122" s="123"/>
      <c r="H122" s="115"/>
      <c r="I122" s="115"/>
      <c r="J122" s="115"/>
      <c r="L122" s="124"/>
    </row>
    <row r="123" spans="2:11" s="113" customFormat="1" ht="15">
      <c r="B123" s="123"/>
      <c r="G123" s="115"/>
      <c r="K123" s="115"/>
    </row>
    <row r="124" s="113" customFormat="1" ht="15">
      <c r="B124" s="123"/>
    </row>
    <row r="125" s="113" customFormat="1" ht="15">
      <c r="B125" s="123"/>
    </row>
    <row r="126" s="113" customFormat="1" ht="15">
      <c r="B126" s="123"/>
    </row>
    <row r="127" s="113" customFormat="1" ht="15">
      <c r="B127" s="123"/>
    </row>
    <row r="128" s="113" customFormat="1" ht="15">
      <c r="B128" s="123"/>
    </row>
    <row r="129" s="113" customFormat="1" ht="15">
      <c r="B129" s="123"/>
    </row>
    <row r="130" s="113" customFormat="1" ht="15">
      <c r="B130" s="123"/>
    </row>
    <row r="131" s="113" customFormat="1" ht="15">
      <c r="B131" s="123"/>
    </row>
    <row r="132" s="113" customFormat="1" ht="15">
      <c r="B132" s="123"/>
    </row>
    <row r="133" s="113" customFormat="1" ht="15">
      <c r="B133" s="123"/>
    </row>
    <row r="134" s="113" customFormat="1" ht="15">
      <c r="B134" s="123"/>
    </row>
    <row r="135" s="113" customFormat="1" ht="15">
      <c r="B135" s="123"/>
    </row>
    <row r="136" s="113" customFormat="1" ht="15">
      <c r="B136" s="123"/>
    </row>
    <row r="137" s="113" customFormat="1" ht="15">
      <c r="B137" s="123"/>
    </row>
    <row r="138" s="113" customFormat="1" ht="15">
      <c r="B138" s="123"/>
    </row>
    <row r="139" s="113" customFormat="1" ht="15">
      <c r="B139" s="123"/>
    </row>
    <row r="140" s="113" customFormat="1" ht="15">
      <c r="B140" s="123"/>
    </row>
    <row r="141" s="113" customFormat="1" ht="15">
      <c r="B141" s="123"/>
    </row>
    <row r="142" s="113" customFormat="1" ht="15">
      <c r="B142" s="123"/>
    </row>
    <row r="143" s="113" customFormat="1" ht="15">
      <c r="B143" s="123"/>
    </row>
    <row r="144" s="113" customFormat="1" ht="15">
      <c r="B144" s="123"/>
    </row>
    <row r="145" s="113" customFormat="1" ht="15">
      <c r="B145" s="123"/>
    </row>
    <row r="146" s="113" customFormat="1" ht="15">
      <c r="B146" s="123"/>
    </row>
    <row r="147" s="113" customFormat="1" ht="15">
      <c r="B147" s="123"/>
    </row>
    <row r="148" s="113" customFormat="1" ht="15">
      <c r="B148" s="123"/>
    </row>
    <row r="149" s="113" customFormat="1" ht="15">
      <c r="B149" s="123"/>
    </row>
    <row r="150" s="113" customFormat="1" ht="15">
      <c r="B150" s="123"/>
    </row>
    <row r="151" s="113" customFormat="1" ht="15">
      <c r="B151" s="123"/>
    </row>
    <row r="152" s="113" customFormat="1" ht="15">
      <c r="B152" s="123"/>
    </row>
    <row r="153" s="113" customFormat="1" ht="15">
      <c r="B153" s="123"/>
    </row>
    <row r="154" s="113" customFormat="1" ht="15">
      <c r="B154" s="123"/>
    </row>
    <row r="155" s="113" customFormat="1" ht="15">
      <c r="B155" s="123"/>
    </row>
    <row r="156" s="113" customFormat="1" ht="15">
      <c r="B156" s="123"/>
    </row>
    <row r="157" s="113" customFormat="1" ht="15">
      <c r="B157" s="123"/>
    </row>
    <row r="158" s="113" customFormat="1" ht="15">
      <c r="B158" s="123"/>
    </row>
    <row r="159" s="113" customFormat="1" ht="15">
      <c r="B159" s="123"/>
    </row>
    <row r="160" s="113" customFormat="1" ht="15">
      <c r="B160" s="123"/>
    </row>
    <row r="161" s="113" customFormat="1" ht="15">
      <c r="B161" s="123"/>
    </row>
    <row r="162" s="113" customFormat="1" ht="15">
      <c r="B162" s="123"/>
    </row>
    <row r="163" s="113" customFormat="1" ht="15">
      <c r="B163" s="123"/>
    </row>
    <row r="164" s="113" customFormat="1" ht="15">
      <c r="B164" s="123"/>
    </row>
    <row r="165" s="113" customFormat="1" ht="15">
      <c r="B165" s="123"/>
    </row>
    <row r="166" s="113" customFormat="1" ht="15">
      <c r="B166" s="123"/>
    </row>
    <row r="167" s="113" customFormat="1" ht="15">
      <c r="B167" s="123"/>
    </row>
    <row r="168" s="113" customFormat="1" ht="15">
      <c r="B168" s="123"/>
    </row>
    <row r="169" s="113" customFormat="1" ht="15">
      <c r="B169" s="123"/>
    </row>
    <row r="170" s="113" customFormat="1" ht="15">
      <c r="B170" s="123"/>
    </row>
    <row r="171" s="113" customFormat="1" ht="15">
      <c r="B171" s="123"/>
    </row>
    <row r="172" s="113" customFormat="1" ht="15">
      <c r="B172" s="123"/>
    </row>
    <row r="173" s="113" customFormat="1" ht="15">
      <c r="B173" s="123"/>
    </row>
    <row r="174" s="113" customFormat="1" ht="15">
      <c r="B174" s="123"/>
    </row>
    <row r="175" s="113" customFormat="1" ht="15">
      <c r="B175" s="123"/>
    </row>
    <row r="176" s="113" customFormat="1" ht="15">
      <c r="B176" s="123"/>
    </row>
    <row r="177" s="113" customFormat="1" ht="15">
      <c r="B177" s="123"/>
    </row>
    <row r="178" s="113" customFormat="1" ht="15">
      <c r="B178" s="123"/>
    </row>
    <row r="179" s="113" customFormat="1" ht="15">
      <c r="B179" s="123"/>
    </row>
    <row r="180" s="113" customFormat="1" ht="15">
      <c r="B180" s="123"/>
    </row>
    <row r="181" s="113" customFormat="1" ht="15">
      <c r="B181" s="123"/>
    </row>
    <row r="182" s="113" customFormat="1" ht="15">
      <c r="B182" s="123"/>
    </row>
    <row r="183" s="113" customFormat="1" ht="15">
      <c r="B183" s="123"/>
    </row>
    <row r="184" s="113" customFormat="1" ht="15">
      <c r="B184" s="123"/>
    </row>
    <row r="185" s="113" customFormat="1" ht="15">
      <c r="B185" s="123"/>
    </row>
    <row r="186" s="113" customFormat="1" ht="15">
      <c r="B186" s="123"/>
    </row>
    <row r="187" s="113" customFormat="1" ht="15">
      <c r="B187" s="123"/>
    </row>
    <row r="188" s="113" customFormat="1" ht="15">
      <c r="B188" s="123"/>
    </row>
    <row r="189" s="113" customFormat="1" ht="15">
      <c r="B189" s="123"/>
    </row>
    <row r="190" s="113" customFormat="1" ht="15">
      <c r="B190" s="123"/>
    </row>
    <row r="191" s="113" customFormat="1" ht="15">
      <c r="B191" s="123"/>
    </row>
    <row r="192" s="113" customFormat="1" ht="15">
      <c r="B192" s="123"/>
    </row>
    <row r="193" s="113" customFormat="1" ht="15">
      <c r="B193" s="123"/>
    </row>
    <row r="194" s="113" customFormat="1" ht="15">
      <c r="B194" s="123"/>
    </row>
    <row r="195" s="113" customFormat="1" ht="15">
      <c r="B195" s="123"/>
    </row>
    <row r="196" spans="1:37" s="108" customFormat="1" ht="15">
      <c r="A196" s="113"/>
      <c r="B196" s="12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</row>
    <row r="197" spans="1:37" s="108" customFormat="1" ht="15">
      <c r="A197" s="113"/>
      <c r="B197" s="12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</row>
    <row r="198" spans="1:37" s="108" customFormat="1" ht="15">
      <c r="A198" s="113"/>
      <c r="B198" s="12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</row>
    <row r="199" spans="1:37" s="108" customFormat="1" ht="15">
      <c r="A199" s="113"/>
      <c r="B199" s="12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</row>
    <row r="200" spans="1:37" s="108" customFormat="1" ht="15">
      <c r="A200" s="113"/>
      <c r="B200" s="12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</row>
    <row r="201" spans="1:37" s="108" customFormat="1" ht="15">
      <c r="A201" s="113"/>
      <c r="B201" s="12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</row>
    <row r="202" spans="1:37" s="108" customFormat="1" ht="15">
      <c r="A202" s="113"/>
      <c r="B202" s="12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</row>
    <row r="203" spans="1:37" s="108" customFormat="1" ht="15">
      <c r="A203" s="113"/>
      <c r="B203" s="12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</row>
    <row r="204" spans="1:37" s="108" customFormat="1" ht="15">
      <c r="A204" s="113"/>
      <c r="B204" s="12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</row>
    <row r="205" spans="1:37" s="108" customFormat="1" ht="15">
      <c r="A205" s="113"/>
      <c r="B205" s="12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</row>
    <row r="206" spans="1:37" s="108" customFormat="1" ht="15">
      <c r="A206" s="113"/>
      <c r="B206" s="12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</row>
    <row r="207" spans="1:37" s="108" customFormat="1" ht="15">
      <c r="A207" s="113"/>
      <c r="B207" s="12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</row>
    <row r="208" spans="1:37" s="108" customFormat="1" ht="15">
      <c r="A208" s="113"/>
      <c r="B208" s="12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</row>
    <row r="209" spans="1:37" s="108" customFormat="1" ht="15">
      <c r="A209" s="113"/>
      <c r="B209" s="12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</row>
    <row r="210" spans="1:37" s="108" customFormat="1" ht="15">
      <c r="A210" s="113"/>
      <c r="B210" s="12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</row>
    <row r="211" spans="1:37" s="108" customFormat="1" ht="15">
      <c r="A211" s="113"/>
      <c r="B211" s="12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</row>
    <row r="212" spans="1:37" s="108" customFormat="1" ht="15">
      <c r="A212" s="113"/>
      <c r="B212" s="12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</row>
    <row r="213" spans="1:37" s="108" customFormat="1" ht="15">
      <c r="A213" s="113"/>
      <c r="B213" s="12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</row>
    <row r="214" spans="1:37" s="108" customFormat="1" ht="15">
      <c r="A214" s="113"/>
      <c r="B214" s="12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</row>
    <row r="215" spans="1:37" s="108" customFormat="1" ht="15">
      <c r="A215" s="113"/>
      <c r="B215" s="12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</row>
    <row r="216" spans="1:37" s="108" customFormat="1" ht="15">
      <c r="A216" s="113"/>
      <c r="B216" s="12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</row>
    <row r="217" spans="1:37" s="108" customFormat="1" ht="15">
      <c r="A217" s="113"/>
      <c r="B217" s="12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</row>
    <row r="218" spans="1:37" s="108" customFormat="1" ht="15">
      <c r="A218" s="113"/>
      <c r="B218" s="12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</row>
    <row r="219" spans="1:37" s="108" customFormat="1" ht="15">
      <c r="A219" s="113"/>
      <c r="B219" s="12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</row>
    <row r="220" spans="1:37" s="108" customFormat="1" ht="15">
      <c r="A220" s="113"/>
      <c r="B220" s="12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</row>
    <row r="221" spans="1:37" s="108" customFormat="1" ht="15">
      <c r="A221" s="113"/>
      <c r="B221" s="12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</row>
    <row r="222" spans="1:37" s="108" customFormat="1" ht="15">
      <c r="A222" s="113"/>
      <c r="B222" s="12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</row>
    <row r="223" spans="1:37" s="108" customFormat="1" ht="15">
      <c r="A223" s="113"/>
      <c r="B223" s="12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</row>
    <row r="224" spans="1:37" s="108" customFormat="1" ht="15">
      <c r="A224" s="113"/>
      <c r="B224" s="12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</row>
    <row r="225" spans="1:37" s="108" customFormat="1" ht="15">
      <c r="A225" s="113"/>
      <c r="B225" s="12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</row>
    <row r="226" spans="1:37" s="108" customFormat="1" ht="15">
      <c r="A226" s="113"/>
      <c r="B226" s="12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</row>
    <row r="227" spans="1:37" s="108" customFormat="1" ht="15">
      <c r="A227" s="113"/>
      <c r="B227" s="12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</row>
    <row r="228" spans="1:37" s="108" customFormat="1" ht="15">
      <c r="A228" s="113"/>
      <c r="B228" s="12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</row>
    <row r="229" spans="1:37" s="108" customFormat="1" ht="15">
      <c r="A229" s="113"/>
      <c r="B229" s="12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</row>
    <row r="230" spans="1:37" s="108" customFormat="1" ht="15">
      <c r="A230" s="113"/>
      <c r="B230" s="12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</row>
    <row r="231" spans="1:37" s="108" customFormat="1" ht="15">
      <c r="A231" s="113"/>
      <c r="B231" s="12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</row>
    <row r="232" spans="1:37" s="108" customFormat="1" ht="15">
      <c r="A232" s="113"/>
      <c r="B232" s="12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</row>
    <row r="233" spans="1:37" s="108" customFormat="1" ht="15">
      <c r="A233" s="113"/>
      <c r="B233" s="12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</row>
    <row r="234" spans="1:37" s="108" customFormat="1" ht="15">
      <c r="A234" s="113"/>
      <c r="B234" s="12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</row>
    <row r="235" spans="1:37" s="108" customFormat="1" ht="15">
      <c r="A235" s="113"/>
      <c r="B235" s="12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</row>
    <row r="236" spans="1:37" s="108" customFormat="1" ht="15">
      <c r="A236" s="113"/>
      <c r="B236" s="12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</row>
    <row r="237" spans="1:37" s="108" customFormat="1" ht="15">
      <c r="A237" s="113"/>
      <c r="B237" s="12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</row>
    <row r="238" spans="2:23" s="108" customFormat="1" ht="15">
      <c r="B238" s="125"/>
      <c r="D238" s="216"/>
      <c r="G238" s="227"/>
      <c r="O238" s="113"/>
      <c r="P238" s="113"/>
      <c r="Q238" s="113"/>
      <c r="R238" s="113"/>
      <c r="S238" s="229"/>
      <c r="T238" s="229"/>
      <c r="U238" s="113"/>
      <c r="V238" s="113"/>
      <c r="W238" s="113"/>
    </row>
    <row r="239" spans="2:23" s="108" customFormat="1" ht="15">
      <c r="B239" s="125"/>
      <c r="D239" s="216"/>
      <c r="G239" s="227"/>
      <c r="O239" s="113"/>
      <c r="P239" s="113"/>
      <c r="Q239" s="113"/>
      <c r="R239" s="113"/>
      <c r="S239" s="229"/>
      <c r="T239" s="229"/>
      <c r="U239" s="113"/>
      <c r="V239" s="113"/>
      <c r="W239" s="113"/>
    </row>
    <row r="240" spans="2:23" s="108" customFormat="1" ht="15">
      <c r="B240" s="125"/>
      <c r="D240" s="216"/>
      <c r="G240" s="227"/>
      <c r="O240" s="113"/>
      <c r="P240" s="113"/>
      <c r="Q240" s="113"/>
      <c r="R240" s="113"/>
      <c r="S240" s="229"/>
      <c r="T240" s="229"/>
      <c r="U240" s="113"/>
      <c r="V240" s="113"/>
      <c r="W240" s="113"/>
    </row>
    <row r="241" spans="2:23" s="108" customFormat="1" ht="15">
      <c r="B241" s="125"/>
      <c r="D241" s="216"/>
      <c r="G241" s="227"/>
      <c r="O241" s="113"/>
      <c r="P241" s="113"/>
      <c r="Q241" s="113"/>
      <c r="R241" s="113"/>
      <c r="S241" s="229"/>
      <c r="T241" s="229"/>
      <c r="U241" s="113"/>
      <c r="V241" s="113"/>
      <c r="W241" s="113"/>
    </row>
    <row r="242" spans="2:23" s="108" customFormat="1" ht="15">
      <c r="B242" s="125"/>
      <c r="D242" s="216"/>
      <c r="G242" s="227"/>
      <c r="O242" s="113"/>
      <c r="P242" s="113"/>
      <c r="Q242" s="113"/>
      <c r="R242" s="113"/>
      <c r="S242" s="229"/>
      <c r="T242" s="229"/>
      <c r="U242" s="113"/>
      <c r="V242" s="113"/>
      <c r="W242" s="113"/>
    </row>
    <row r="243" spans="2:23" s="108" customFormat="1" ht="15">
      <c r="B243" s="125"/>
      <c r="D243" s="216"/>
      <c r="G243" s="227"/>
      <c r="O243" s="113"/>
      <c r="P243" s="113"/>
      <c r="Q243" s="113"/>
      <c r="R243" s="113"/>
      <c r="S243" s="229"/>
      <c r="T243" s="229"/>
      <c r="U243" s="113"/>
      <c r="V243" s="113"/>
      <c r="W243" s="113"/>
    </row>
    <row r="244" spans="2:23" s="108" customFormat="1" ht="15">
      <c r="B244" s="125"/>
      <c r="D244" s="216"/>
      <c r="G244" s="227"/>
      <c r="O244" s="113"/>
      <c r="P244" s="113"/>
      <c r="Q244" s="113"/>
      <c r="R244" s="113"/>
      <c r="S244" s="229"/>
      <c r="T244" s="229"/>
      <c r="U244" s="113"/>
      <c r="V244" s="113"/>
      <c r="W244" s="113"/>
    </row>
    <row r="245" spans="2:23" s="108" customFormat="1" ht="15">
      <c r="B245" s="125"/>
      <c r="D245" s="216"/>
      <c r="G245" s="227"/>
      <c r="O245" s="113"/>
      <c r="P245" s="113"/>
      <c r="Q245" s="113"/>
      <c r="R245" s="113"/>
      <c r="S245" s="229"/>
      <c r="T245" s="229"/>
      <c r="U245" s="113"/>
      <c r="V245" s="113"/>
      <c r="W245" s="113"/>
    </row>
    <row r="246" spans="2:23" s="108" customFormat="1" ht="15">
      <c r="B246" s="125"/>
      <c r="D246" s="216"/>
      <c r="G246" s="227"/>
      <c r="O246" s="113"/>
      <c r="P246" s="113"/>
      <c r="Q246" s="113"/>
      <c r="R246" s="113"/>
      <c r="S246" s="229"/>
      <c r="T246" s="229"/>
      <c r="U246" s="113"/>
      <c r="V246" s="113"/>
      <c r="W246" s="113"/>
    </row>
    <row r="247" spans="2:23" s="108" customFormat="1" ht="15">
      <c r="B247" s="125"/>
      <c r="D247" s="216"/>
      <c r="G247" s="227"/>
      <c r="O247" s="113"/>
      <c r="P247" s="113"/>
      <c r="Q247" s="113"/>
      <c r="R247" s="113"/>
      <c r="S247" s="229"/>
      <c r="T247" s="229"/>
      <c r="U247" s="113"/>
      <c r="V247" s="113"/>
      <c r="W247" s="113"/>
    </row>
    <row r="248" spans="2:23" s="108" customFormat="1" ht="15">
      <c r="B248" s="125"/>
      <c r="D248" s="216"/>
      <c r="G248" s="227"/>
      <c r="O248" s="113"/>
      <c r="P248" s="113"/>
      <c r="Q248" s="113"/>
      <c r="R248" s="113"/>
      <c r="S248" s="229"/>
      <c r="T248" s="229"/>
      <c r="U248" s="113"/>
      <c r="V248" s="113"/>
      <c r="W248" s="113"/>
    </row>
    <row r="249" spans="2:23" s="108" customFormat="1" ht="15">
      <c r="B249" s="125"/>
      <c r="D249" s="216"/>
      <c r="G249" s="227"/>
      <c r="O249" s="113"/>
      <c r="P249" s="113"/>
      <c r="Q249" s="113"/>
      <c r="R249" s="113"/>
      <c r="S249" s="229"/>
      <c r="T249" s="229"/>
      <c r="U249" s="113"/>
      <c r="V249" s="113"/>
      <c r="W249" s="113"/>
    </row>
    <row r="250" spans="2:23" s="108" customFormat="1" ht="15">
      <c r="B250" s="125"/>
      <c r="D250" s="216"/>
      <c r="G250" s="227"/>
      <c r="O250" s="113"/>
      <c r="P250" s="113"/>
      <c r="Q250" s="113"/>
      <c r="R250" s="113"/>
      <c r="S250" s="229"/>
      <c r="T250" s="229"/>
      <c r="U250" s="113"/>
      <c r="V250" s="113"/>
      <c r="W250" s="113"/>
    </row>
    <row r="251" spans="2:23" s="108" customFormat="1" ht="15">
      <c r="B251" s="125"/>
      <c r="D251" s="216"/>
      <c r="G251" s="227"/>
      <c r="O251" s="113"/>
      <c r="P251" s="113"/>
      <c r="Q251" s="113"/>
      <c r="R251" s="113"/>
      <c r="S251" s="229"/>
      <c r="T251" s="229"/>
      <c r="U251" s="113"/>
      <c r="V251" s="113"/>
      <c r="W251" s="113"/>
    </row>
    <row r="252" spans="2:23" s="108" customFormat="1" ht="15">
      <c r="B252" s="125"/>
      <c r="D252" s="216"/>
      <c r="G252" s="227"/>
      <c r="O252" s="113"/>
      <c r="P252" s="113"/>
      <c r="Q252" s="113"/>
      <c r="R252" s="113"/>
      <c r="S252" s="229"/>
      <c r="T252" s="229"/>
      <c r="U252" s="113"/>
      <c r="V252" s="113"/>
      <c r="W252" s="113"/>
    </row>
    <row r="253" spans="2:23" s="108" customFormat="1" ht="15">
      <c r="B253" s="125"/>
      <c r="D253" s="216"/>
      <c r="G253" s="227"/>
      <c r="O253" s="113"/>
      <c r="P253" s="113"/>
      <c r="Q253" s="113"/>
      <c r="R253" s="113"/>
      <c r="S253" s="229"/>
      <c r="T253" s="229"/>
      <c r="U253" s="113"/>
      <c r="V253" s="113"/>
      <c r="W253" s="113"/>
    </row>
    <row r="254" spans="2:23" s="108" customFormat="1" ht="15">
      <c r="B254" s="125"/>
      <c r="D254" s="216"/>
      <c r="G254" s="227"/>
      <c r="O254" s="113"/>
      <c r="P254" s="113"/>
      <c r="Q254" s="113"/>
      <c r="R254" s="113"/>
      <c r="S254" s="229"/>
      <c r="T254" s="229"/>
      <c r="U254" s="113"/>
      <c r="V254" s="113"/>
      <c r="W254" s="113"/>
    </row>
    <row r="255" spans="2:23" s="108" customFormat="1" ht="15">
      <c r="B255" s="125"/>
      <c r="D255" s="216"/>
      <c r="G255" s="227"/>
      <c r="O255" s="113"/>
      <c r="P255" s="113"/>
      <c r="Q255" s="113"/>
      <c r="R255" s="113"/>
      <c r="S255" s="229"/>
      <c r="T255" s="229"/>
      <c r="U255" s="113"/>
      <c r="V255" s="113"/>
      <c r="W255" s="113"/>
    </row>
    <row r="256" spans="2:23" s="108" customFormat="1" ht="15">
      <c r="B256" s="125"/>
      <c r="D256" s="216"/>
      <c r="G256" s="227"/>
      <c r="O256" s="113"/>
      <c r="P256" s="113"/>
      <c r="Q256" s="113"/>
      <c r="R256" s="113"/>
      <c r="S256" s="229"/>
      <c r="T256" s="229"/>
      <c r="U256" s="113"/>
      <c r="V256" s="113"/>
      <c r="W256" s="113"/>
    </row>
    <row r="257" spans="2:23" s="108" customFormat="1" ht="15">
      <c r="B257" s="125"/>
      <c r="D257" s="216"/>
      <c r="G257" s="227"/>
      <c r="O257" s="113"/>
      <c r="P257" s="113"/>
      <c r="Q257" s="113"/>
      <c r="R257" s="113"/>
      <c r="S257" s="229"/>
      <c r="T257" s="229"/>
      <c r="U257" s="113"/>
      <c r="V257" s="113"/>
      <c r="W257" s="113"/>
    </row>
    <row r="258" spans="2:23" s="108" customFormat="1" ht="15">
      <c r="B258" s="125"/>
      <c r="D258" s="216"/>
      <c r="G258" s="227"/>
      <c r="O258" s="113"/>
      <c r="P258" s="113"/>
      <c r="Q258" s="113"/>
      <c r="R258" s="113"/>
      <c r="S258" s="229"/>
      <c r="T258" s="229"/>
      <c r="U258" s="113"/>
      <c r="V258" s="113"/>
      <c r="W258" s="113"/>
    </row>
    <row r="259" spans="2:23" s="108" customFormat="1" ht="15">
      <c r="B259" s="125"/>
      <c r="D259" s="216"/>
      <c r="G259" s="227"/>
      <c r="O259" s="113"/>
      <c r="P259" s="113"/>
      <c r="Q259" s="113"/>
      <c r="R259" s="113"/>
      <c r="S259" s="229"/>
      <c r="T259" s="229"/>
      <c r="U259" s="113"/>
      <c r="V259" s="113"/>
      <c r="W259" s="113"/>
    </row>
    <row r="260" spans="2:23" s="108" customFormat="1" ht="15">
      <c r="B260" s="125"/>
      <c r="D260" s="216"/>
      <c r="G260" s="227"/>
      <c r="O260" s="113"/>
      <c r="P260" s="113"/>
      <c r="Q260" s="113"/>
      <c r="R260" s="113"/>
      <c r="S260" s="229"/>
      <c r="T260" s="229"/>
      <c r="U260" s="113"/>
      <c r="V260" s="113"/>
      <c r="W260" s="113"/>
    </row>
    <row r="261" spans="2:23" s="108" customFormat="1" ht="15">
      <c r="B261" s="125"/>
      <c r="D261" s="216"/>
      <c r="G261" s="227"/>
      <c r="O261" s="113"/>
      <c r="P261" s="113"/>
      <c r="Q261" s="113"/>
      <c r="R261" s="113"/>
      <c r="S261" s="229"/>
      <c r="T261" s="229"/>
      <c r="U261" s="113"/>
      <c r="V261" s="113"/>
      <c r="W261" s="113"/>
    </row>
    <row r="262" spans="2:23" s="108" customFormat="1" ht="15">
      <c r="B262" s="125"/>
      <c r="D262" s="216"/>
      <c r="G262" s="227"/>
      <c r="O262" s="113"/>
      <c r="P262" s="113"/>
      <c r="Q262" s="113"/>
      <c r="R262" s="113"/>
      <c r="S262" s="229"/>
      <c r="T262" s="229"/>
      <c r="U262" s="113"/>
      <c r="V262" s="113"/>
      <c r="W262" s="113"/>
    </row>
    <row r="263" spans="2:23" s="108" customFormat="1" ht="15">
      <c r="B263" s="125"/>
      <c r="D263" s="216"/>
      <c r="G263" s="227"/>
      <c r="O263" s="113"/>
      <c r="P263" s="113"/>
      <c r="Q263" s="113"/>
      <c r="R263" s="113"/>
      <c r="S263" s="229"/>
      <c r="T263" s="229"/>
      <c r="U263" s="113"/>
      <c r="V263" s="113"/>
      <c r="W263" s="113"/>
    </row>
    <row r="264" spans="2:23" s="108" customFormat="1" ht="15">
      <c r="B264" s="125"/>
      <c r="D264" s="216"/>
      <c r="G264" s="227"/>
      <c r="O264" s="113"/>
      <c r="P264" s="113"/>
      <c r="Q264" s="113"/>
      <c r="R264" s="113"/>
      <c r="S264" s="229"/>
      <c r="T264" s="229"/>
      <c r="U264" s="113"/>
      <c r="V264" s="113"/>
      <c r="W264" s="113"/>
    </row>
    <row r="265" spans="2:23" s="108" customFormat="1" ht="15">
      <c r="B265" s="125"/>
      <c r="D265" s="216"/>
      <c r="G265" s="227"/>
      <c r="O265" s="113"/>
      <c r="P265" s="113"/>
      <c r="Q265" s="113"/>
      <c r="R265" s="113"/>
      <c r="S265" s="229"/>
      <c r="T265" s="229"/>
      <c r="U265" s="113"/>
      <c r="V265" s="113"/>
      <c r="W265" s="113"/>
    </row>
    <row r="266" spans="2:23" s="108" customFormat="1" ht="15">
      <c r="B266" s="125"/>
      <c r="D266" s="216"/>
      <c r="G266" s="227"/>
      <c r="O266" s="113"/>
      <c r="P266" s="113"/>
      <c r="Q266" s="113"/>
      <c r="R266" s="113"/>
      <c r="S266" s="229"/>
      <c r="T266" s="229"/>
      <c r="U266" s="113"/>
      <c r="V266" s="113"/>
      <c r="W266" s="113"/>
    </row>
    <row r="267" spans="2:23" s="108" customFormat="1" ht="15">
      <c r="B267" s="125"/>
      <c r="D267" s="216"/>
      <c r="G267" s="227"/>
      <c r="O267" s="113"/>
      <c r="P267" s="113"/>
      <c r="Q267" s="113"/>
      <c r="R267" s="113"/>
      <c r="S267" s="229"/>
      <c r="T267" s="229"/>
      <c r="U267" s="113"/>
      <c r="V267" s="113"/>
      <c r="W267" s="113"/>
    </row>
    <row r="268" spans="2:23" s="108" customFormat="1" ht="15">
      <c r="B268" s="125"/>
      <c r="D268" s="216"/>
      <c r="G268" s="227"/>
      <c r="O268" s="113"/>
      <c r="P268" s="113"/>
      <c r="Q268" s="113"/>
      <c r="R268" s="113"/>
      <c r="S268" s="229"/>
      <c r="T268" s="229"/>
      <c r="U268" s="113"/>
      <c r="V268" s="113"/>
      <c r="W268" s="113"/>
    </row>
    <row r="269" spans="2:23" s="108" customFormat="1" ht="15">
      <c r="B269" s="125"/>
      <c r="D269" s="216"/>
      <c r="G269" s="227"/>
      <c r="O269" s="113"/>
      <c r="P269" s="113"/>
      <c r="Q269" s="113"/>
      <c r="R269" s="113"/>
      <c r="S269" s="229"/>
      <c r="T269" s="229"/>
      <c r="U269" s="113"/>
      <c r="V269" s="113"/>
      <c r="W269" s="113"/>
    </row>
    <row r="270" spans="2:23" s="108" customFormat="1" ht="15">
      <c r="B270" s="125"/>
      <c r="D270" s="216"/>
      <c r="G270" s="227"/>
      <c r="O270" s="113"/>
      <c r="P270" s="113"/>
      <c r="Q270" s="113"/>
      <c r="R270" s="113"/>
      <c r="S270" s="229"/>
      <c r="T270" s="229"/>
      <c r="U270" s="113"/>
      <c r="V270" s="113"/>
      <c r="W270" s="113"/>
    </row>
    <row r="271" spans="2:23" s="108" customFormat="1" ht="15">
      <c r="B271" s="125"/>
      <c r="D271" s="216"/>
      <c r="G271" s="227"/>
      <c r="O271" s="113"/>
      <c r="P271" s="113"/>
      <c r="Q271" s="113"/>
      <c r="R271" s="113"/>
      <c r="S271" s="229"/>
      <c r="T271" s="229"/>
      <c r="U271" s="113"/>
      <c r="V271" s="113"/>
      <c r="W271" s="113"/>
    </row>
    <row r="272" spans="2:23" s="108" customFormat="1" ht="15">
      <c r="B272" s="125"/>
      <c r="D272" s="216"/>
      <c r="G272" s="227"/>
      <c r="O272" s="113"/>
      <c r="P272" s="113"/>
      <c r="Q272" s="113"/>
      <c r="R272" s="113"/>
      <c r="S272" s="229"/>
      <c r="T272" s="229"/>
      <c r="U272" s="113"/>
      <c r="V272" s="113"/>
      <c r="W272" s="113"/>
    </row>
    <row r="273" spans="2:23" s="108" customFormat="1" ht="15">
      <c r="B273" s="125"/>
      <c r="D273" s="216"/>
      <c r="G273" s="227"/>
      <c r="O273" s="113"/>
      <c r="P273" s="113"/>
      <c r="Q273" s="113"/>
      <c r="R273" s="113"/>
      <c r="S273" s="229"/>
      <c r="T273" s="229"/>
      <c r="U273" s="113"/>
      <c r="V273" s="113"/>
      <c r="W273" s="113"/>
    </row>
    <row r="274" spans="2:23" s="108" customFormat="1" ht="15">
      <c r="B274" s="125"/>
      <c r="D274" s="216"/>
      <c r="G274" s="227"/>
      <c r="O274" s="113"/>
      <c r="P274" s="113"/>
      <c r="Q274" s="113"/>
      <c r="R274" s="113"/>
      <c r="S274" s="229"/>
      <c r="T274" s="229"/>
      <c r="U274" s="113"/>
      <c r="V274" s="113"/>
      <c r="W274" s="113"/>
    </row>
    <row r="275" spans="2:23" s="108" customFormat="1" ht="15">
      <c r="B275" s="125"/>
      <c r="D275" s="216"/>
      <c r="G275" s="227"/>
      <c r="O275" s="113"/>
      <c r="P275" s="113"/>
      <c r="Q275" s="113"/>
      <c r="R275" s="113"/>
      <c r="S275" s="229"/>
      <c r="T275" s="229"/>
      <c r="U275" s="113"/>
      <c r="V275" s="113"/>
      <c r="W275" s="113"/>
    </row>
    <row r="276" spans="2:23" s="108" customFormat="1" ht="15">
      <c r="B276" s="125"/>
      <c r="D276" s="216"/>
      <c r="G276" s="227"/>
      <c r="O276" s="113"/>
      <c r="P276" s="113"/>
      <c r="Q276" s="113"/>
      <c r="R276" s="113"/>
      <c r="S276" s="229"/>
      <c r="T276" s="229"/>
      <c r="U276" s="113"/>
      <c r="V276" s="113"/>
      <c r="W276" s="113"/>
    </row>
    <row r="277" spans="2:23" s="108" customFormat="1" ht="15">
      <c r="B277" s="125"/>
      <c r="D277" s="216"/>
      <c r="G277" s="227"/>
      <c r="O277" s="113"/>
      <c r="P277" s="113"/>
      <c r="Q277" s="113"/>
      <c r="R277" s="113"/>
      <c r="S277" s="229"/>
      <c r="T277" s="229"/>
      <c r="U277" s="113"/>
      <c r="V277" s="113"/>
      <c r="W277" s="113"/>
    </row>
    <row r="278" spans="2:23" s="108" customFormat="1" ht="15">
      <c r="B278" s="125"/>
      <c r="D278" s="216"/>
      <c r="G278" s="227"/>
      <c r="O278" s="113"/>
      <c r="P278" s="113"/>
      <c r="Q278" s="113"/>
      <c r="R278" s="113"/>
      <c r="S278" s="229"/>
      <c r="T278" s="229"/>
      <c r="U278" s="113"/>
      <c r="V278" s="113"/>
      <c r="W278" s="113"/>
    </row>
    <row r="279" spans="2:23" s="108" customFormat="1" ht="15">
      <c r="B279" s="125"/>
      <c r="D279" s="216"/>
      <c r="G279" s="227"/>
      <c r="O279" s="113"/>
      <c r="P279" s="113"/>
      <c r="Q279" s="113"/>
      <c r="R279" s="113"/>
      <c r="S279" s="229"/>
      <c r="T279" s="229"/>
      <c r="U279" s="113"/>
      <c r="V279" s="113"/>
      <c r="W279" s="113"/>
    </row>
    <row r="280" spans="2:23" s="108" customFormat="1" ht="15">
      <c r="B280" s="125"/>
      <c r="D280" s="216"/>
      <c r="G280" s="227"/>
      <c r="O280" s="113"/>
      <c r="P280" s="113"/>
      <c r="Q280" s="113"/>
      <c r="R280" s="113"/>
      <c r="S280" s="229"/>
      <c r="T280" s="229"/>
      <c r="U280" s="113"/>
      <c r="V280" s="113"/>
      <c r="W280" s="113"/>
    </row>
    <row r="281" spans="2:23" s="108" customFormat="1" ht="15">
      <c r="B281" s="125"/>
      <c r="D281" s="216"/>
      <c r="G281" s="227"/>
      <c r="O281" s="113"/>
      <c r="P281" s="113"/>
      <c r="Q281" s="113"/>
      <c r="R281" s="113"/>
      <c r="S281" s="229"/>
      <c r="T281" s="229"/>
      <c r="U281" s="113"/>
      <c r="V281" s="113"/>
      <c r="W281" s="113"/>
    </row>
    <row r="282" spans="2:23" s="108" customFormat="1" ht="15">
      <c r="B282" s="125"/>
      <c r="D282" s="216"/>
      <c r="G282" s="227"/>
      <c r="O282" s="113"/>
      <c r="P282" s="113"/>
      <c r="Q282" s="113"/>
      <c r="R282" s="113"/>
      <c r="S282" s="229"/>
      <c r="T282" s="229"/>
      <c r="U282" s="113"/>
      <c r="V282" s="113"/>
      <c r="W282" s="113"/>
    </row>
    <row r="283" spans="2:23" s="108" customFormat="1" ht="15">
      <c r="B283" s="125"/>
      <c r="D283" s="216"/>
      <c r="G283" s="227"/>
      <c r="O283" s="113"/>
      <c r="P283" s="113"/>
      <c r="Q283" s="113"/>
      <c r="R283" s="113"/>
      <c r="S283" s="229"/>
      <c r="T283" s="229"/>
      <c r="U283" s="113"/>
      <c r="V283" s="113"/>
      <c r="W283" s="113"/>
    </row>
    <row r="284" spans="2:23" s="108" customFormat="1" ht="15">
      <c r="B284" s="125"/>
      <c r="D284" s="216"/>
      <c r="G284" s="227"/>
      <c r="O284" s="113"/>
      <c r="P284" s="113"/>
      <c r="Q284" s="113"/>
      <c r="R284" s="113"/>
      <c r="S284" s="229"/>
      <c r="T284" s="229"/>
      <c r="U284" s="113"/>
      <c r="V284" s="113"/>
      <c r="W284" s="113"/>
    </row>
    <row r="285" spans="2:23" s="108" customFormat="1" ht="15">
      <c r="B285" s="125"/>
      <c r="D285" s="216"/>
      <c r="G285" s="227"/>
      <c r="O285" s="113"/>
      <c r="P285" s="113"/>
      <c r="Q285" s="113"/>
      <c r="R285" s="113"/>
      <c r="S285" s="229"/>
      <c r="T285" s="229"/>
      <c r="U285" s="113"/>
      <c r="V285" s="113"/>
      <c r="W285" s="113"/>
    </row>
    <row r="286" spans="1:23" s="108" customFormat="1" ht="15">
      <c r="A286" s="102"/>
      <c r="B286" s="126"/>
      <c r="C286" s="102"/>
      <c r="D286" s="217"/>
      <c r="E286" s="102"/>
      <c r="F286" s="102"/>
      <c r="G286" s="228"/>
      <c r="H286" s="102"/>
      <c r="I286" s="102"/>
      <c r="J286" s="102"/>
      <c r="K286" s="102"/>
      <c r="L286" s="102"/>
      <c r="M286" s="102"/>
      <c r="N286" s="102"/>
      <c r="O286" s="134"/>
      <c r="P286" s="134"/>
      <c r="Q286" s="134"/>
      <c r="R286" s="134"/>
      <c r="S286" s="230"/>
      <c r="T286" s="230"/>
      <c r="U286" s="134"/>
      <c r="V286" s="212"/>
      <c r="W286" s="113"/>
    </row>
    <row r="287" spans="1:23" s="108" customFormat="1" ht="15">
      <c r="A287" s="102"/>
      <c r="B287" s="126"/>
      <c r="C287" s="102"/>
      <c r="D287" s="217"/>
      <c r="E287" s="102"/>
      <c r="F287" s="102"/>
      <c r="G287" s="228"/>
      <c r="H287" s="102"/>
      <c r="I287" s="102"/>
      <c r="J287" s="102"/>
      <c r="K287" s="102"/>
      <c r="L287" s="102"/>
      <c r="M287" s="102"/>
      <c r="N287" s="102"/>
      <c r="O287" s="134"/>
      <c r="P287" s="134"/>
      <c r="Q287" s="134"/>
      <c r="R287" s="134"/>
      <c r="S287" s="230"/>
      <c r="T287" s="230"/>
      <c r="U287" s="134"/>
      <c r="V287" s="212"/>
      <c r="W287" s="113"/>
    </row>
    <row r="288" spans="1:23" s="108" customFormat="1" ht="15">
      <c r="A288" s="102"/>
      <c r="B288" s="126"/>
      <c r="C288" s="102"/>
      <c r="D288" s="217"/>
      <c r="E288" s="102"/>
      <c r="F288" s="102"/>
      <c r="G288" s="228"/>
      <c r="H288" s="102"/>
      <c r="I288" s="102"/>
      <c r="J288" s="102"/>
      <c r="K288" s="102"/>
      <c r="L288" s="102"/>
      <c r="M288" s="102"/>
      <c r="N288" s="102"/>
      <c r="O288" s="134"/>
      <c r="P288" s="134"/>
      <c r="Q288" s="134"/>
      <c r="R288" s="134"/>
      <c r="S288" s="230"/>
      <c r="T288" s="230"/>
      <c r="U288" s="134"/>
      <c r="V288" s="212"/>
      <c r="W288" s="113"/>
    </row>
    <row r="289" spans="1:23" s="108" customFormat="1" ht="15">
      <c r="A289" s="102"/>
      <c r="B289" s="126"/>
      <c r="C289" s="102"/>
      <c r="D289" s="217"/>
      <c r="E289" s="102"/>
      <c r="F289" s="102"/>
      <c r="G289" s="228"/>
      <c r="H289" s="102"/>
      <c r="I289" s="102"/>
      <c r="J289" s="102"/>
      <c r="K289" s="102"/>
      <c r="L289" s="102"/>
      <c r="M289" s="102"/>
      <c r="N289" s="102"/>
      <c r="O289" s="134"/>
      <c r="P289" s="134"/>
      <c r="Q289" s="134"/>
      <c r="R289" s="134"/>
      <c r="S289" s="230"/>
      <c r="T289" s="230"/>
      <c r="U289" s="134"/>
      <c r="V289" s="212"/>
      <c r="W289" s="113"/>
    </row>
  </sheetData>
  <sheetProtection/>
  <mergeCells count="32">
    <mergeCell ref="B89:F89"/>
    <mergeCell ref="B91:N91"/>
    <mergeCell ref="B58:F58"/>
    <mergeCell ref="B86:F86"/>
    <mergeCell ref="B30:F30"/>
    <mergeCell ref="B29:F29"/>
    <mergeCell ref="B23:F23"/>
    <mergeCell ref="B87:F87"/>
    <mergeCell ref="F4:F7"/>
    <mergeCell ref="I4:I7"/>
    <mergeCell ref="J4:L4"/>
    <mergeCell ref="J5:J7"/>
    <mergeCell ref="Q3:R3"/>
    <mergeCell ref="A2:A7"/>
    <mergeCell ref="B2:B7"/>
    <mergeCell ref="C2:F2"/>
    <mergeCell ref="G2:G7"/>
    <mergeCell ref="H2:N2"/>
    <mergeCell ref="L5:L7"/>
    <mergeCell ref="K5:K7"/>
    <mergeCell ref="C3:C7"/>
    <mergeCell ref="D3:D7"/>
    <mergeCell ref="A101:B101"/>
    <mergeCell ref="A104:B104"/>
    <mergeCell ref="S3:T3"/>
    <mergeCell ref="U3:V3"/>
    <mergeCell ref="E4:E7"/>
    <mergeCell ref="E3:F3"/>
    <mergeCell ref="H3:H7"/>
    <mergeCell ref="I3:L3"/>
    <mergeCell ref="M3:N7"/>
    <mergeCell ref="O3:P3"/>
  </mergeCells>
  <conditionalFormatting sqref="B26:B28 B22 B10:B20 B33:B51 B53:B57">
    <cfRule type="cellIs" priority="18" dxfId="4" operator="equal" stopIfTrue="1">
      <formula>0</formula>
    </cfRule>
  </conditionalFormatting>
  <conditionalFormatting sqref="AD10:AD92">
    <cfRule type="expression" priority="5" dxfId="5" stopIfTrue="1">
      <formula>AD10&lt;&gt;I10</formula>
    </cfRule>
    <cfRule type="expression" priority="7" dxfId="0" stopIfTrue="1">
      <formula>AD10=I10</formula>
    </cfRule>
  </conditionalFormatting>
  <hyperlinks>
    <hyperlink ref="B10" r:id="rId1" display="Іноземна мова"/>
    <hyperlink ref="B11" r:id="rId2" display="Статистика"/>
    <hyperlink ref="B12" r:id="rId3" display="Українська мова (за професійним спрямуванням)"/>
    <hyperlink ref="B13" r:id="rId4" display="Філософія"/>
    <hyperlink ref="B15" r:id="rId5" display="Розвиток комунікційних навичок"/>
    <hyperlink ref="B16" r:id="rId6" display="Економіко-математичні методи і моделі в туризмі"/>
    <hyperlink ref="B17" r:id="rId7" display="Економічна теорія"/>
    <hyperlink ref="B18" r:id="rId8" display="Мікроекономіка"/>
    <hyperlink ref="B19" r:id="rId9" display="Господарське право/Корпоративне та підприємницьке право"/>
    <hyperlink ref="B20" r:id="rId10" display="Бухгалтерський облік "/>
    <hyperlink ref="B21" r:id="rId11" display="Гігієна та фізіологія людини"/>
    <hyperlink ref="B22" r:id="rId12" display="Економіка підприємства"/>
    <hyperlink ref="B33" r:id="rId13" display="Історія розвитку туризму у світі та в Україні"/>
    <hyperlink ref="B34" r:id="rId14" display="Туристичне краєзнавство"/>
    <hyperlink ref="B35" r:id="rId15" display="Музеєзнавство"/>
    <hyperlink ref="B36" r:id="rId16" display="Менеджмент в туризмі"/>
    <hyperlink ref="B37" r:id="rId17" display="Географія туризму"/>
    <hyperlink ref="B38" r:id="rId18" display="Туристичне країнознавство"/>
    <hyperlink ref="B39" r:id="rId19" display="Туристська та рекреаційна картографія"/>
    <hyperlink ref="B40" r:id="rId20" display="Туристичні ресурси України"/>
    <hyperlink ref="B41" r:id="rId21" display="Туроператорська та турагентська діяльність"/>
    <hyperlink ref="B42" r:id="rId22" display="Рекреалогія"/>
    <hyperlink ref="B43" r:id="rId23" display="Організація туризму"/>
    <hyperlink ref="B44" r:id="rId24" display="Маркетинг"/>
    <hyperlink ref="B45" r:id="rId25" display="Логістика"/>
    <hyperlink ref="B46" r:id="rId26" display="Друга іноземна мова"/>
    <hyperlink ref="B47" r:id="rId27" display="Спеціальні види туризму"/>
    <hyperlink ref="B48" r:id="rId28" display="Готельний та рестаранний бізнес"/>
    <hyperlink ref="B49" r:id="rId29" display="Організація екскурсійної діяльності"/>
    <hyperlink ref="B50" r:id="rId30" display="Інформаційні системи та технології за фаховим спрямуванням"/>
    <hyperlink ref="B51" r:id="rId31" display="Іноземна мова професійного спрямування"/>
    <hyperlink ref="B14" r:id="rId32" display="Психологія"/>
    <hyperlink ref="B53" r:id="rId33" display="Навчальна практика"/>
    <hyperlink ref="B54" r:id="rId34" display="Виробнича практика"/>
    <hyperlink ref="B55" r:id="rId35" display="Переддипломна практика"/>
    <hyperlink ref="B57" r:id="rId36" display="Кваліфікаційна робота"/>
    <hyperlink ref="B56" r:id="rId37" display="Атестаційний екзамен"/>
  </hyperlinks>
  <printOptions horizontalCentered="1" verticalCentered="1"/>
  <pageMargins left="0.1968503937007874" right="0.31496062992125984" top="0.35433070866141736" bottom="0.35433070866141736" header="0.31496062992125984" footer="0.31496062992125984"/>
  <pageSetup fitToHeight="0" fitToWidth="1" horizontalDpi="600" verticalDpi="600" orientation="landscape" paperSize="9" scale="87" r:id="rId38"/>
  <ignoredErrors>
    <ignoredError sqref="N10 H15 H10 H12:H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2:D22"/>
  <sheetViews>
    <sheetView zoomScale="120" zoomScaleNormal="120" zoomScalePageLayoutView="0" workbookViewId="0" topLeftCell="A2">
      <selection activeCell="D2" sqref="D2:D22"/>
    </sheetView>
  </sheetViews>
  <sheetFormatPr defaultColWidth="8.796875" defaultRowHeight="15"/>
  <sheetData>
    <row r="1" ht="15.75" thickBot="1"/>
    <row r="2" spans="3:4" ht="15">
      <c r="C2">
        <v>68</v>
      </c>
      <c r="D2" s="264">
        <v>6</v>
      </c>
    </row>
    <row r="3" spans="3:4" ht="15">
      <c r="C3">
        <v>12</v>
      </c>
      <c r="D3" s="242">
        <v>3</v>
      </c>
    </row>
    <row r="4" spans="3:4" ht="15">
      <c r="C4">
        <v>13</v>
      </c>
      <c r="D4" s="243">
        <v>3</v>
      </c>
    </row>
    <row r="5" spans="3:4" ht="15">
      <c r="C5">
        <v>11</v>
      </c>
      <c r="D5" s="243">
        <v>5</v>
      </c>
    </row>
    <row r="6" spans="3:4" ht="15">
      <c r="C6">
        <v>12</v>
      </c>
      <c r="D6" s="242">
        <v>5</v>
      </c>
    </row>
    <row r="7" spans="3:4" ht="15">
      <c r="C7">
        <v>11</v>
      </c>
      <c r="D7" s="242">
        <v>4</v>
      </c>
    </row>
    <row r="8" spans="3:4" ht="15">
      <c r="C8">
        <f>SUM(C2:C7)</f>
        <v>127</v>
      </c>
      <c r="D8" s="226">
        <v>4</v>
      </c>
    </row>
    <row r="9" ht="15">
      <c r="D9" s="211">
        <v>8</v>
      </c>
    </row>
    <row r="10" ht="15">
      <c r="D10" s="250">
        <v>4</v>
      </c>
    </row>
    <row r="11" ht="15">
      <c r="D11" s="243">
        <v>8</v>
      </c>
    </row>
    <row r="12" ht="15">
      <c r="D12" s="211">
        <v>8</v>
      </c>
    </row>
    <row r="13" ht="15">
      <c r="D13" s="242">
        <v>6</v>
      </c>
    </row>
    <row r="14" ht="15">
      <c r="D14" s="250">
        <v>3</v>
      </c>
    </row>
    <row r="15" ht="15">
      <c r="D15" s="250">
        <v>6</v>
      </c>
    </row>
    <row r="16" ht="15">
      <c r="D16" s="268">
        <v>10</v>
      </c>
    </row>
    <row r="17" ht="15">
      <c r="D17" s="268">
        <v>10</v>
      </c>
    </row>
    <row r="18" ht="15">
      <c r="D18" s="226">
        <v>4</v>
      </c>
    </row>
    <row r="19" ht="15">
      <c r="D19" s="226">
        <v>3</v>
      </c>
    </row>
    <row r="20" ht="15">
      <c r="D20" s="243">
        <v>6</v>
      </c>
    </row>
    <row r="22" ht="15">
      <c r="D22">
        <f>SUM(D2:D21)</f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B1">
      <selection activeCell="D8" sqref="D8"/>
    </sheetView>
  </sheetViews>
  <sheetFormatPr defaultColWidth="8.796875" defaultRowHeight="15"/>
  <cols>
    <col min="2" max="2" width="56.5" style="2" customWidth="1"/>
    <col min="3" max="11" width="10" style="3" customWidth="1"/>
    <col min="12" max="12" width="9" style="4" customWidth="1"/>
  </cols>
  <sheetData>
    <row r="1" spans="3:11" ht="15"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</row>
    <row r="2" spans="1:9" ht="15">
      <c r="A2" s="4">
        <v>1</v>
      </c>
      <c r="B2" s="2" t="s">
        <v>99</v>
      </c>
      <c r="C2" s="3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133</v>
      </c>
    </row>
    <row r="3" spans="1:11" ht="15">
      <c r="A3">
        <v>2</v>
      </c>
      <c r="B3" s="2" t="s">
        <v>100</v>
      </c>
      <c r="C3" s="3" t="s">
        <v>134</v>
      </c>
      <c r="D3" s="7" t="s">
        <v>135</v>
      </c>
      <c r="E3" s="7" t="s">
        <v>136</v>
      </c>
      <c r="F3" s="7" t="s">
        <v>137</v>
      </c>
      <c r="G3" s="7" t="s">
        <v>138</v>
      </c>
      <c r="H3" s="7" t="s">
        <v>139</v>
      </c>
      <c r="I3" s="7" t="s">
        <v>140</v>
      </c>
      <c r="J3" s="7" t="s">
        <v>141</v>
      </c>
      <c r="K3" s="7" t="s">
        <v>142</v>
      </c>
    </row>
    <row r="4" spans="1:7" ht="15">
      <c r="A4">
        <v>3</v>
      </c>
      <c r="B4" s="2" t="s">
        <v>101</v>
      </c>
      <c r="C4" s="7" t="s">
        <v>143</v>
      </c>
      <c r="D4" s="7" t="s">
        <v>144</v>
      </c>
      <c r="E4" s="7" t="s">
        <v>29</v>
      </c>
      <c r="F4" s="7" t="s">
        <v>145</v>
      </c>
      <c r="G4" s="7" t="s">
        <v>146</v>
      </c>
    </row>
    <row r="5" spans="1:3" ht="15">
      <c r="A5">
        <v>4</v>
      </c>
      <c r="B5" s="2" t="s">
        <v>102</v>
      </c>
      <c r="C5" s="3" t="s">
        <v>102</v>
      </c>
    </row>
    <row r="6" spans="1:6" ht="15">
      <c r="A6">
        <v>5</v>
      </c>
      <c r="B6" s="2" t="s">
        <v>103</v>
      </c>
      <c r="C6" s="7" t="s">
        <v>147</v>
      </c>
      <c r="D6" s="7" t="s">
        <v>30</v>
      </c>
      <c r="E6" s="7" t="s">
        <v>148</v>
      </c>
      <c r="F6" s="7" t="s">
        <v>149</v>
      </c>
    </row>
    <row r="7" spans="1:3" ht="15">
      <c r="A7">
        <v>6</v>
      </c>
      <c r="B7" s="2" t="s">
        <v>104</v>
      </c>
      <c r="C7" s="3" t="s">
        <v>104</v>
      </c>
    </row>
    <row r="8" spans="1:8" ht="15">
      <c r="A8">
        <v>7</v>
      </c>
      <c r="B8" s="2" t="s">
        <v>105</v>
      </c>
      <c r="C8" s="3" t="s">
        <v>150</v>
      </c>
      <c r="D8" s="3" t="s">
        <v>151</v>
      </c>
      <c r="E8" s="3" t="s">
        <v>152</v>
      </c>
      <c r="F8" s="3" t="s">
        <v>123</v>
      </c>
      <c r="G8" s="8" t="s">
        <v>153</v>
      </c>
      <c r="H8" s="3" t="s">
        <v>154</v>
      </c>
    </row>
    <row r="9" spans="1:3" ht="15">
      <c r="A9">
        <v>8</v>
      </c>
      <c r="B9" s="2" t="s">
        <v>106</v>
      </c>
      <c r="C9" s="3" t="s">
        <v>106</v>
      </c>
    </row>
    <row r="10" spans="1:3" ht="15">
      <c r="A10">
        <v>9</v>
      </c>
      <c r="B10" s="2" t="s">
        <v>107</v>
      </c>
      <c r="C10" s="3" t="s">
        <v>107</v>
      </c>
    </row>
    <row r="11" spans="1:8" ht="15">
      <c r="A11">
        <v>10</v>
      </c>
      <c r="B11" s="2" t="s">
        <v>108</v>
      </c>
      <c r="C11" s="7" t="s">
        <v>155</v>
      </c>
      <c r="D11" s="7" t="s">
        <v>156</v>
      </c>
      <c r="E11" s="7" t="s">
        <v>160</v>
      </c>
      <c r="F11" s="7" t="s">
        <v>157</v>
      </c>
      <c r="G11" s="7" t="s">
        <v>158</v>
      </c>
      <c r="H11" s="7" t="s">
        <v>159</v>
      </c>
    </row>
    <row r="12" spans="1:5" ht="15">
      <c r="A12">
        <v>11</v>
      </c>
      <c r="B12" s="2" t="s">
        <v>109</v>
      </c>
      <c r="C12" s="7" t="s">
        <v>161</v>
      </c>
      <c r="D12" s="7" t="s">
        <v>162</v>
      </c>
      <c r="E12" s="7" t="s">
        <v>163</v>
      </c>
    </row>
    <row r="13" spans="1:8" ht="15">
      <c r="A13">
        <v>12</v>
      </c>
      <c r="B13" s="2" t="s">
        <v>95</v>
      </c>
      <c r="C13" s="7" t="s">
        <v>94</v>
      </c>
      <c r="D13" s="7" t="s">
        <v>164</v>
      </c>
      <c r="E13" s="7" t="s">
        <v>165</v>
      </c>
      <c r="F13" s="7" t="s">
        <v>166</v>
      </c>
      <c r="G13" s="7" t="s">
        <v>167</v>
      </c>
      <c r="H13" s="7" t="s">
        <v>168</v>
      </c>
    </row>
    <row r="14" spans="1:8" ht="15">
      <c r="A14">
        <v>13</v>
      </c>
      <c r="B14" s="2" t="s">
        <v>126</v>
      </c>
      <c r="C14" s="7" t="s">
        <v>169</v>
      </c>
      <c r="D14" s="7" t="s">
        <v>170</v>
      </c>
      <c r="E14" s="7" t="s">
        <v>171</v>
      </c>
      <c r="F14" s="7" t="s">
        <v>172</v>
      </c>
      <c r="G14" s="7" t="s">
        <v>173</v>
      </c>
      <c r="H14" s="7" t="s">
        <v>174</v>
      </c>
    </row>
    <row r="15" spans="1:8" ht="15">
      <c r="A15">
        <v>14</v>
      </c>
      <c r="B15" s="1" t="s">
        <v>110</v>
      </c>
      <c r="C15" s="7" t="s">
        <v>175</v>
      </c>
      <c r="D15" s="7" t="s">
        <v>176</v>
      </c>
      <c r="E15" s="7" t="s">
        <v>177</v>
      </c>
      <c r="F15" s="7" t="s">
        <v>178</v>
      </c>
      <c r="G15" s="7" t="s">
        <v>179</v>
      </c>
      <c r="H15" s="5"/>
    </row>
    <row r="16" spans="1:8" ht="15">
      <c r="A16">
        <v>15</v>
      </c>
      <c r="B16" s="1" t="s">
        <v>111</v>
      </c>
      <c r="C16" s="7" t="s">
        <v>180</v>
      </c>
      <c r="D16" s="7" t="s">
        <v>181</v>
      </c>
      <c r="E16" s="7" t="s">
        <v>182</v>
      </c>
      <c r="F16" s="5"/>
      <c r="G16" s="6"/>
      <c r="H16" s="5"/>
    </row>
    <row r="17" spans="1:8" ht="15">
      <c r="A17">
        <v>16</v>
      </c>
      <c r="B17" s="1" t="s">
        <v>112</v>
      </c>
      <c r="C17" s="7" t="s">
        <v>183</v>
      </c>
      <c r="D17" s="7" t="s">
        <v>184</v>
      </c>
      <c r="E17" s="7" t="s">
        <v>185</v>
      </c>
      <c r="F17" s="5"/>
      <c r="G17" s="6"/>
      <c r="H17" s="5"/>
    </row>
    <row r="18" spans="1:8" ht="15">
      <c r="A18">
        <v>17</v>
      </c>
      <c r="B18" s="2" t="s">
        <v>125</v>
      </c>
      <c r="C18" s="7" t="s">
        <v>186</v>
      </c>
      <c r="D18" s="7" t="s">
        <v>187</v>
      </c>
      <c r="E18" s="7" t="s">
        <v>188</v>
      </c>
      <c r="F18" s="6"/>
      <c r="G18" s="5"/>
      <c r="H18" s="5"/>
    </row>
    <row r="19" spans="1:9" ht="15">
      <c r="A19">
        <v>18</v>
      </c>
      <c r="B19" s="2" t="s">
        <v>113</v>
      </c>
      <c r="C19" s="7" t="s">
        <v>189</v>
      </c>
      <c r="D19" s="7" t="s">
        <v>190</v>
      </c>
      <c r="E19" s="7" t="s">
        <v>191</v>
      </c>
      <c r="F19" s="7" t="s">
        <v>192</v>
      </c>
      <c r="G19" s="7" t="s">
        <v>193</v>
      </c>
      <c r="H19" s="7" t="s">
        <v>194</v>
      </c>
      <c r="I19" s="7" t="s">
        <v>195</v>
      </c>
    </row>
    <row r="20" spans="1:8" ht="15">
      <c r="A20">
        <v>19</v>
      </c>
      <c r="B20" s="2" t="s">
        <v>114</v>
      </c>
      <c r="C20" s="7" t="s">
        <v>196</v>
      </c>
      <c r="D20" s="7" t="s">
        <v>197</v>
      </c>
      <c r="E20" s="7" t="s">
        <v>198</v>
      </c>
      <c r="F20" s="7" t="s">
        <v>199</v>
      </c>
      <c r="G20" s="5"/>
      <c r="H20" s="5"/>
    </row>
    <row r="21" spans="1:10" ht="15">
      <c r="A21">
        <v>20</v>
      </c>
      <c r="B21" s="2" t="s">
        <v>115</v>
      </c>
      <c r="C21" s="7" t="s">
        <v>200</v>
      </c>
      <c r="D21" s="7" t="s">
        <v>201</v>
      </c>
      <c r="E21" s="7" t="s">
        <v>202</v>
      </c>
      <c r="F21" s="7" t="s">
        <v>203</v>
      </c>
      <c r="G21" s="7" t="s">
        <v>204</v>
      </c>
      <c r="H21" s="7" t="s">
        <v>205</v>
      </c>
      <c r="I21" s="7" t="s">
        <v>206</v>
      </c>
      <c r="J21" s="7" t="s">
        <v>207</v>
      </c>
    </row>
    <row r="22" spans="1:7" ht="15">
      <c r="A22">
        <v>21</v>
      </c>
      <c r="B22" s="2" t="s">
        <v>116</v>
      </c>
      <c r="C22" s="7" t="s">
        <v>116</v>
      </c>
      <c r="D22" s="7" t="s">
        <v>208</v>
      </c>
      <c r="F22" s="6"/>
      <c r="G22" s="5"/>
    </row>
    <row r="23" spans="1:11" ht="15">
      <c r="A23">
        <v>22</v>
      </c>
      <c r="B23" s="2" t="s">
        <v>117</v>
      </c>
      <c r="C23" s="7" t="s">
        <v>209</v>
      </c>
      <c r="D23" s="7" t="s">
        <v>210</v>
      </c>
      <c r="E23" s="7" t="s">
        <v>211</v>
      </c>
      <c r="F23" s="7" t="s">
        <v>212</v>
      </c>
      <c r="G23" s="7" t="s">
        <v>213</v>
      </c>
      <c r="H23" s="7" t="s">
        <v>214</v>
      </c>
      <c r="I23" s="7" t="s">
        <v>215</v>
      </c>
      <c r="J23" s="7" t="s">
        <v>216</v>
      </c>
      <c r="K23" s="7" t="s">
        <v>217</v>
      </c>
    </row>
    <row r="24" spans="1:8" ht="15">
      <c r="A24">
        <v>23</v>
      </c>
      <c r="B24" s="2" t="s">
        <v>118</v>
      </c>
      <c r="C24" s="3" t="s">
        <v>118</v>
      </c>
      <c r="D24" s="3" t="s">
        <v>218</v>
      </c>
      <c r="G24" s="6"/>
      <c r="H24" s="5"/>
    </row>
    <row r="25" spans="1:8" ht="15">
      <c r="A25">
        <v>24</v>
      </c>
      <c r="B25" s="2" t="s">
        <v>119</v>
      </c>
      <c r="C25" s="3" t="s">
        <v>219</v>
      </c>
      <c r="D25" s="3" t="s">
        <v>220</v>
      </c>
      <c r="G25" s="6"/>
      <c r="H25" s="5"/>
    </row>
    <row r="26" spans="1:8" ht="15">
      <c r="A26">
        <v>25</v>
      </c>
      <c r="B26" s="2" t="s">
        <v>120</v>
      </c>
      <c r="C26" s="7" t="s">
        <v>221</v>
      </c>
      <c r="D26" s="7" t="s">
        <v>222</v>
      </c>
      <c r="E26" s="7" t="s">
        <v>223</v>
      </c>
      <c r="F26" s="7" t="s">
        <v>224</v>
      </c>
      <c r="G26" s="7" t="s">
        <v>225</v>
      </c>
      <c r="H26" s="7" t="s">
        <v>226</v>
      </c>
    </row>
    <row r="27" spans="1:9" ht="15">
      <c r="A27">
        <v>26</v>
      </c>
      <c r="B27" s="2" t="s">
        <v>121</v>
      </c>
      <c r="C27" s="7" t="s">
        <v>227</v>
      </c>
      <c r="D27" s="7" t="s">
        <v>228</v>
      </c>
      <c r="E27" s="7" t="s">
        <v>121</v>
      </c>
      <c r="G27" s="6"/>
      <c r="H27" s="6"/>
      <c r="I27" s="5"/>
    </row>
    <row r="28" spans="1:9" ht="15">
      <c r="A28">
        <v>27</v>
      </c>
      <c r="B28" s="2" t="s">
        <v>122</v>
      </c>
      <c r="C28" s="7" t="s">
        <v>229</v>
      </c>
      <c r="D28" s="7" t="s">
        <v>230</v>
      </c>
      <c r="E28" s="7" t="s">
        <v>231</v>
      </c>
      <c r="F28" s="7" t="s">
        <v>232</v>
      </c>
      <c r="G28" s="7" t="s">
        <v>233</v>
      </c>
      <c r="H28" s="5"/>
      <c r="I28" s="5"/>
    </row>
    <row r="29" spans="1:9" ht="15">
      <c r="A29">
        <v>28</v>
      </c>
      <c r="B29" s="2" t="s">
        <v>123</v>
      </c>
      <c r="C29" s="3" t="s">
        <v>123</v>
      </c>
      <c r="G29" s="6"/>
      <c r="H29" s="5"/>
      <c r="I29" s="5"/>
    </row>
    <row r="30" spans="1:9" ht="15">
      <c r="A30">
        <v>29</v>
      </c>
      <c r="B30" s="2" t="s">
        <v>124</v>
      </c>
      <c r="C30" s="3" t="s">
        <v>234</v>
      </c>
      <c r="D30" s="3" t="s">
        <v>235</v>
      </c>
      <c r="E30" s="3" t="s">
        <v>236</v>
      </c>
      <c r="G30" s="6"/>
      <c r="H30" s="5"/>
      <c r="I30" s="5"/>
    </row>
    <row r="31" spans="7:9" ht="15">
      <c r="G31" s="6"/>
      <c r="H31" s="5"/>
      <c r="I31" s="5"/>
    </row>
    <row r="32" spans="7:9" ht="15">
      <c r="G32" s="6"/>
      <c r="H32" s="6"/>
      <c r="I32" s="5"/>
    </row>
    <row r="33" spans="7:9" ht="15">
      <c r="G33" s="6"/>
      <c r="H33" s="6"/>
      <c r="I33" s="5"/>
    </row>
    <row r="34" spans="7:10" ht="15">
      <c r="G34" s="6"/>
      <c r="H34" s="6"/>
      <c r="I34" s="5"/>
      <c r="J34" s="5"/>
    </row>
    <row r="35" spans="8:10" ht="15">
      <c r="H35" s="6"/>
      <c r="I35" s="5"/>
      <c r="J35" s="5"/>
    </row>
    <row r="36" spans="8:9" ht="15">
      <c r="H36" s="6"/>
      <c r="I36" s="5"/>
    </row>
    <row r="37" spans="8:10" ht="15">
      <c r="H37" s="6"/>
      <c r="I37" s="6"/>
      <c r="J37" s="5"/>
    </row>
    <row r="38" spans="8:10" ht="15">
      <c r="H38" s="6"/>
      <c r="I38" s="6"/>
      <c r="J38" s="5"/>
    </row>
    <row r="39" spans="8:10" ht="15">
      <c r="H39" s="6"/>
      <c r="I39" s="6"/>
      <c r="J39" s="5"/>
    </row>
    <row r="40" spans="8:10" ht="15">
      <c r="H40" s="6"/>
      <c r="I40" s="6"/>
      <c r="J40" s="5"/>
    </row>
    <row r="41" spans="8:10" ht="15">
      <c r="H41" s="6"/>
      <c r="I41" s="6"/>
      <c r="J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ЖДТУ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Kotenko</dc:creator>
  <cp:keywords/>
  <dc:description/>
  <cp:lastModifiedBy>Валентина Любченко</cp:lastModifiedBy>
  <cp:lastPrinted>2023-11-14T11:00:03Z</cp:lastPrinted>
  <dcterms:created xsi:type="dcterms:W3CDTF">1998-12-02T08:44:47Z</dcterms:created>
  <dcterms:modified xsi:type="dcterms:W3CDTF">2024-02-13T19:49:08Z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