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944" activeTab="2"/>
  </bookViews>
  <sheets>
    <sheet name="Налаштування" sheetId="1" r:id="rId1"/>
    <sheet name="Титульна сторінка" sheetId="2" r:id="rId2"/>
    <sheet name="НП_БАК_4" sheetId="3" r:id="rId3"/>
    <sheet name="Sheet1" sheetId="4" r:id="rId4"/>
    <sheet name="Довідники" sheetId="5" state="hidden" r:id="rId5"/>
  </sheets>
  <externalReferences>
    <externalReference r:id="rId8"/>
  </externalReferences>
  <definedNames>
    <definedName name="_xlnm.Print_Area" localSheetId="0">'Налаштування'!$A$1:$C$30</definedName>
    <definedName name="_xlnm.Print_Area" localSheetId="2">'НП_БАК_4'!$A$1:$V$100</definedName>
    <definedName name="_xlnm.Print_Area" localSheetId="1">'Титульна сторінка'!$B$1:$BB$39</definedName>
    <definedName name="кафедри">'[1]Шифри кафедр'!$F$3:$F$24</definedName>
  </definedNames>
  <calcPr fullCalcOnLoad="1"/>
</workbook>
</file>

<file path=xl/sharedStrings.xml><?xml version="1.0" encoding="utf-8"?>
<sst xmlns="http://schemas.openxmlformats.org/spreadsheetml/2006/main" count="811" uniqueCount="428">
  <si>
    <t>Підставте свої дані у клітинки зеленого кольору</t>
  </si>
  <si>
    <t>Освітній ступінь та форма навчання</t>
  </si>
  <si>
    <t>Освітній ступінь:</t>
  </si>
  <si>
    <t>бакалавр</t>
  </si>
  <si>
    <t>Форма навчання:</t>
  </si>
  <si>
    <t>денна</t>
  </si>
  <si>
    <t>Галузь та спеціальність</t>
  </si>
  <si>
    <t>Галузь знань:</t>
  </si>
  <si>
    <t>24</t>
  </si>
  <si>
    <t>Спеціальність:</t>
  </si>
  <si>
    <t>242</t>
  </si>
  <si>
    <t>Тип освітньої програми:</t>
  </si>
  <si>
    <t>Освітньо-професійна</t>
  </si>
  <si>
    <t>Назва освітньої програми:</t>
  </si>
  <si>
    <t>Туризм і рекреація</t>
  </si>
  <si>
    <t>Спеціалізація:</t>
  </si>
  <si>
    <t>−</t>
  </si>
  <si>
    <t>(зазначається для спеціальностей із затвердженими спеціалізаціями)</t>
  </si>
  <si>
    <t>Кваліфікація:</t>
  </si>
  <si>
    <t>бакалавр з туризму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</si>
  <si>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</si>
  <si>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</si>
  <si>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</si>
  <si>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</si>
  <si>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Атестація здобувачів вищої освіти:</t>
  </si>
  <si>
    <t>Інформація про затвердження</t>
  </si>
  <si>
    <t>Протокол Вченої ради:</t>
  </si>
  <si>
    <t>Дата Вченої ради:</t>
  </si>
  <si>
    <t>11 серпня 2023 р.</t>
  </si>
  <si>
    <t>Погодження</t>
  </si>
  <si>
    <t>Кафедра:</t>
  </si>
  <si>
    <t>Т та ГРС</t>
  </si>
  <si>
    <t>Факультет:</t>
  </si>
  <si>
    <t>ФБСО</t>
  </si>
  <si>
    <t>Дати погодження</t>
  </si>
  <si>
    <t>В.о. завідувача кафедри</t>
  </si>
  <si>
    <t>Галина ТАРАСЮК</t>
  </si>
  <si>
    <t>11.08.2023 р.</t>
  </si>
  <si>
    <t>Декан факультету</t>
  </si>
  <si>
    <t>Гарант освітньої програми</t>
  </si>
  <si>
    <t>Марина КРУГЛЯК</t>
  </si>
  <si>
    <t>Проректор з науково-педагогічної роботи</t>
  </si>
  <si>
    <t>Андрій МОРОЗОВ</t>
  </si>
  <si>
    <t>Начальник навчально-методичного відділу</t>
  </si>
  <si>
    <t>Ірина ЦАРУК</t>
  </si>
  <si>
    <t>Інше</t>
  </si>
  <si>
    <t>Форма</t>
  </si>
  <si>
    <t>Ф-19.10-04.02/242.00.2/Б/4/Д-2023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</si>
  <si>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</si>
  <si>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</si>
  <si>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</si>
  <si>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</si>
  <si>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</si>
  <si>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МІНІСТЕРСТВО ОСВІТИ І НАУКИ УКРАЇНИ</t>
  </si>
  <si>
    <t>ДЕРЖАВНИЙ УНІВЕРСИТЕТ "ЖИТОМИРСЬКА ПОЛІТЕХНІКА"</t>
  </si>
  <si>
    <t>ЗАТВЕРДЖЕНО</t>
  </si>
  <si>
    <t>Ректор ______________________  Віктор ЄВДОКИМОВ</t>
  </si>
  <si>
    <t>Н а в ч а л ь н и й   п л а н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</si>
  <si>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</si>
  <si>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</si>
  <si>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</si>
  <si>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</si>
  <si>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</si>
  <si>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</si>
  <si>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</si>
  <si>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</si>
  <si>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</si>
  <si>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</si>
  <si>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</si>
  <si>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</si>
  <si>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</si>
  <si>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</si>
  <si>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</si>
  <si>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</si>
  <si>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</si>
  <si>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</si>
  <si>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А</t>
  </si>
  <si>
    <t>Умовні позначення:</t>
  </si>
  <si>
    <t>теоретичне навчання</t>
  </si>
  <si>
    <t>C</t>
  </si>
  <si>
    <t>екзаменаційна сесія</t>
  </si>
  <si>
    <t>практика</t>
  </si>
  <si>
    <t>канікули</t>
  </si>
  <si>
    <t>Д</t>
  </si>
  <si>
    <t>підготовка кваліфікаційної роботи та кваліфікаційна атестація</t>
  </si>
  <si>
    <t xml:space="preserve">                           ІІ. Зведені дані по бюджету часу (тижні)</t>
  </si>
  <si>
    <t>ІІІ. Практика</t>
  </si>
  <si>
    <t>ІV. Кваліфікаційна атестація</t>
  </si>
  <si>
    <t>Теоретичне
навчання</t>
  </si>
  <si>
    <t>Екзаменаційна сесія</t>
  </si>
  <si>
    <t>Практика</t>
  </si>
  <si>
    <t>Виконання кваліфікаційної роботи та кваліфікаційна атестація</t>
  </si>
  <si>
    <t>Канікули</t>
  </si>
  <si>
    <t>Разом</t>
  </si>
  <si>
    <t>Назва практики</t>
  </si>
  <si>
    <t>Семестр</t>
  </si>
  <si>
    <t>Кредити</t>
  </si>
  <si>
    <t>Форма
кваліфікаційної атестації випускників</t>
  </si>
  <si>
    <t>Навчальна практика</t>
  </si>
  <si>
    <t>Виробнича практика Ч.1</t>
  </si>
  <si>
    <t>Виробнича практика Ч.2</t>
  </si>
  <si>
    <t>Переддипломна практика</t>
  </si>
  <si>
    <t>V. План освітнього процесу</t>
  </si>
  <si>
    <t>Шифр за ОПП</t>
  </si>
  <si>
    <t>Назва навчальної дисципліни</t>
  </si>
  <si>
    <t>Розподіл за семестрами</t>
  </si>
  <si>
    <t>Кількість кредитів ECTS</t>
  </si>
  <si>
    <t>Кількість годин</t>
  </si>
  <si>
    <t>Розподіл годин на семестр</t>
  </si>
  <si>
    <t>Для перевірки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</si>
  <si>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</si>
  <si>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</si>
  <si>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</si>
  <si>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</si>
  <si>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</si>
  <si>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</si>
  <si>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</si>
  <si>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</si>
  <si>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</si>
  <si>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</si>
  <si>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</si>
  <si>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</si>
  <si>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Всього</t>
  </si>
  <si>
    <t>у тому числі</t>
  </si>
  <si>
    <t>Семестри</t>
  </si>
  <si>
    <t>лекції</t>
  </si>
  <si>
    <t>практичні</t>
  </si>
  <si>
    <t>лабораторні</t>
  </si>
  <si>
    <t>Кількість тижнів в семестрі</t>
  </si>
  <si>
    <t>1. ЦИКЛ ЗАГАЛЬНОЇ ПІДГОТОВКИ</t>
  </si>
  <si>
    <t>1.1. Нормативна частина</t>
  </si>
  <si>
    <t>ОК1</t>
  </si>
  <si>
    <t>Іноземна мова</t>
  </si>
  <si>
    <t>1,2,3</t>
  </si>
  <si>
    <t>ОК2</t>
  </si>
  <si>
    <t>Статистика</t>
  </si>
  <si>
    <t>ОК3</t>
  </si>
  <si>
    <t>Українська мова та академічне письмо</t>
  </si>
  <si>
    <t>ОК4</t>
  </si>
  <si>
    <t>Філософія</t>
  </si>
  <si>
    <t>ОК5</t>
  </si>
  <si>
    <t>Психологія</t>
  </si>
  <si>
    <t>ОК6</t>
  </si>
  <si>
    <t>Розвиток комунікційних навичок</t>
  </si>
  <si>
    <t>ОК7</t>
  </si>
  <si>
    <t>Економіко-математичні методи і моделі в туризмі</t>
  </si>
  <si>
    <t>ОК8</t>
  </si>
  <si>
    <t>Економічна теорія</t>
  </si>
  <si>
    <t>ОК9</t>
  </si>
  <si>
    <t>Мікроекономіка</t>
  </si>
  <si>
    <t>ОК10</t>
  </si>
  <si>
    <t>Господарське право/Корпоративне та підприємницьке право</t>
  </si>
  <si>
    <t>ОК11</t>
  </si>
  <si>
    <t xml:space="preserve">Бухгалтерський облік </t>
  </si>
  <si>
    <t>ОК12</t>
  </si>
  <si>
    <t>Маркетинг</t>
  </si>
  <si>
    <t>ОК13</t>
  </si>
  <si>
    <t>Страхування та безпека в туризмі</t>
  </si>
  <si>
    <t>ОК14</t>
  </si>
  <si>
    <t>Економіка підприємства</t>
  </si>
  <si>
    <t>ОК15</t>
  </si>
  <si>
    <t>Фізичне виховання</t>
  </si>
  <si>
    <t>Всього:</t>
  </si>
  <si>
    <t>1.2. Варіативна частина</t>
  </si>
  <si>
    <t>Студент має вибрати 9 кредитів з врахуванням тижневого навантаження, допускається заміна на навчальні дисципліни інших спеціальностей</t>
  </si>
  <si>
    <t>ВК1.X</t>
  </si>
  <si>
    <t>Дисципліна №1</t>
  </si>
  <si>
    <t>Дисципліна №2</t>
  </si>
  <si>
    <t>Дисципліна №3</t>
  </si>
  <si>
    <t>ВСЬОГО ЗА ЦИКЛОМ ЗАГАЛЬНОЇ ПІДГОТОВКИ:</t>
  </si>
  <si>
    <t>2. ЦИКЛ ПРОФЕСІЙНОЇ ПІДГОТОВКИ</t>
  </si>
  <si>
    <t>2.1. Нормативна частина</t>
  </si>
  <si>
    <t>ОК16</t>
  </si>
  <si>
    <t>Історія розвитку туризму у світі та в Україні</t>
  </si>
  <si>
    <t>ОК17</t>
  </si>
  <si>
    <t>Туристичне краєзнавство</t>
  </si>
  <si>
    <t>ОК18</t>
  </si>
  <si>
    <t>Музеєзнавство</t>
  </si>
  <si>
    <t>ОК19</t>
  </si>
  <si>
    <t>Менеджмент в туризмі</t>
  </si>
  <si>
    <t>ОК20</t>
  </si>
  <si>
    <t>Географія туризму</t>
  </si>
  <si>
    <t>ОК21</t>
  </si>
  <si>
    <t>Туристичне країнознавство</t>
  </si>
  <si>
    <t>ОК22</t>
  </si>
  <si>
    <t>Туристська та рекреаційна картографія</t>
  </si>
  <si>
    <t>ОК23</t>
  </si>
  <si>
    <t>Туристичні ресурси України</t>
  </si>
  <si>
    <t>ОК24</t>
  </si>
  <si>
    <t>Туроператорська та турагентська діяльність</t>
  </si>
  <si>
    <t>ОК25</t>
  </si>
  <si>
    <t>Рекреалогія</t>
  </si>
  <si>
    <t>ОК26</t>
  </si>
  <si>
    <t>Організація туризму</t>
  </si>
  <si>
    <t>2, 3</t>
  </si>
  <si>
    <t>ОК27</t>
  </si>
  <si>
    <t>Цифровий маркетинг в туризмі</t>
  </si>
  <si>
    <t>ОК28</t>
  </si>
  <si>
    <t>Логістика</t>
  </si>
  <si>
    <t>ОК29</t>
  </si>
  <si>
    <t>Друга іноземна мова</t>
  </si>
  <si>
    <t>ОК30</t>
  </si>
  <si>
    <t>Спеціальні види туризму</t>
  </si>
  <si>
    <t>ОК31</t>
  </si>
  <si>
    <t>Готельний та ресторанний бізнес</t>
  </si>
  <si>
    <t>ОК32</t>
  </si>
  <si>
    <t>Організація екскурсійної діяльності</t>
  </si>
  <si>
    <t>ОК33</t>
  </si>
  <si>
    <t>Інформаційні системи та технології за фаховим спрямуванням</t>
  </si>
  <si>
    <t>ОК34</t>
  </si>
  <si>
    <t>Іноземна мова професійного спрямування</t>
  </si>
  <si>
    <t>ОК35</t>
  </si>
  <si>
    <t>Сервісологія</t>
  </si>
  <si>
    <t>ОК36</t>
  </si>
  <si>
    <t>Аналіз діяльності підприємств туризму</t>
  </si>
  <si>
    <t>ОК37</t>
  </si>
  <si>
    <t>Економічна історія та культура України</t>
  </si>
  <si>
    <t>Практична підготовка</t>
  </si>
  <si>
    <t>ОК38</t>
  </si>
  <si>
    <t>2 диф</t>
  </si>
  <si>
    <t>ОК39</t>
  </si>
  <si>
    <t>Виробнича практика</t>
  </si>
  <si>
    <t>4,6 диф</t>
  </si>
  <si>
    <t>ОК40</t>
  </si>
  <si>
    <t>8 диф</t>
  </si>
  <si>
    <t>ОК41</t>
  </si>
  <si>
    <t>Кваліфікаційна робота</t>
  </si>
  <si>
    <t>ОК42</t>
  </si>
  <si>
    <t>Атестаційний екзамен</t>
  </si>
  <si>
    <t>2.2. Варіативна частина</t>
  </si>
  <si>
    <t>Студент має вибрати 50 кредит з врахуванням тижневого навантаження</t>
  </si>
  <si>
    <t>ВК2.1</t>
  </si>
  <si>
    <t>Дисципліна професійної підготовки №1</t>
  </si>
  <si>
    <t>ВК2.2</t>
  </si>
  <si>
    <t>Дисципліна професійної підготовки №2</t>
  </si>
  <si>
    <t>ВК2.3</t>
  </si>
  <si>
    <t>Дисципліна професійної підготовки №3</t>
  </si>
  <si>
    <t>ВК2.4</t>
  </si>
  <si>
    <t>Дисципліна професійної підготовки №4</t>
  </si>
  <si>
    <t>ВК2.5</t>
  </si>
  <si>
    <t>Дисципліна професійної підготовки №5</t>
  </si>
  <si>
    <t>ВК2.6</t>
  </si>
  <si>
    <t>Дисципліна професійної підготовки №6</t>
  </si>
  <si>
    <t>ВК2.7</t>
  </si>
  <si>
    <t>Дисципліна професійної підготовки №7</t>
  </si>
  <si>
    <t>ВК2.8</t>
  </si>
  <si>
    <t>Дисципліна професійної підготовки №8</t>
  </si>
  <si>
    <t>ВК2.9</t>
  </si>
  <si>
    <t>Дисципліна професійної підготовки №9</t>
  </si>
  <si>
    <t>ВК2.10</t>
  </si>
  <si>
    <t>Дисципліна професійної підготовки №10</t>
  </si>
  <si>
    <t>ВСЬОГО ЗА ЦИКЛОМ ПРОФЕСІЙНОЇ ПІДГОТОВКИ:</t>
  </si>
  <si>
    <t>ЗАГАЛЬНА КІЛЬКІСТЬ:</t>
  </si>
  <si>
    <t>Фізичне виховання*</t>
  </si>
  <si>
    <t>2,3,4</t>
  </si>
  <si>
    <t>2/2*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</si>
  <si>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</si>
  <si>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</si>
  <si>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</si>
  <si>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</si>
  <si>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</si>
  <si>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 - за рахунок вільного часу студента (секцій)</t>
  </si>
  <si>
    <t>_____________</t>
  </si>
  <si>
    <t>ВІЗИ:</t>
  </si>
  <si>
    <t>І семестр</t>
  </si>
  <si>
    <t>семестр</t>
  </si>
  <si>
    <t>форма контролю</t>
  </si>
  <si>
    <t>кредитів</t>
  </si>
  <si>
    <t>аудиторка</t>
  </si>
  <si>
    <t>кредитів без фіз-ри</t>
  </si>
  <si>
    <t>з</t>
  </si>
  <si>
    <t>і</t>
  </si>
  <si>
    <t>ВСЬОГО</t>
  </si>
  <si>
    <t>ІІ семестр</t>
  </si>
  <si>
    <t>Розвиток комунакційних навичок</t>
  </si>
  <si>
    <t>ІІІ семестр</t>
  </si>
  <si>
    <t>Вибіркова 1</t>
  </si>
  <si>
    <t>Вибіркова 2</t>
  </si>
  <si>
    <t>4 семестр</t>
  </si>
  <si>
    <t>Вибіркова 3</t>
  </si>
  <si>
    <t>Вибіркова 4</t>
  </si>
  <si>
    <t>5 семестр</t>
  </si>
  <si>
    <t>Вибіркова 5</t>
  </si>
  <si>
    <t>Вибіркова 6</t>
  </si>
  <si>
    <t>6 семестр</t>
  </si>
  <si>
    <t>7 семестр</t>
  </si>
  <si>
    <t>Спаціальні види туризму</t>
  </si>
  <si>
    <t>8 семестр</t>
  </si>
  <si>
    <t>Ат іспит</t>
  </si>
  <si>
    <t>Диплом</t>
  </si>
  <si>
    <t>Освіта/Педагогіка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</si>
  <si>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</si>
  <si>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</si>
  <si>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</si>
  <si>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</si>
  <si>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</si>
  <si>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</si>
  <si>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</si>
  <si>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Культура і мистецтво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</si>
  <si>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</si>
  <si>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</si>
  <si>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</si>
  <si>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</si>
  <si>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</si>
  <si>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</si>
  <si>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</si>
  <si>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</si>
  <si>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</si>
  <si>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Гуманітарні науки</t>
  </si>
  <si>
    <t>Релігієзнавство</t>
  </si>
  <si>
    <t>Історія та археологія</t>
  </si>
  <si>
    <t>Культурологія</t>
  </si>
  <si>
    <t>Філологія</t>
  </si>
  <si>
    <t>Богослов’я</t>
  </si>
  <si>
    <t>Соціальні та поведінкові науки</t>
  </si>
  <si>
    <t>Економіка</t>
  </si>
  <si>
    <t>Політологія</t>
  </si>
  <si>
    <t>Соціологія</t>
  </si>
  <si>
    <t>Журналістика</t>
  </si>
  <si>
    <t>Управління та адміністрування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</si>
  <si>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</si>
  <si>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</si>
  <si>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</si>
  <si>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</si>
  <si>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Підприємництво, торгівля та біржова діяльність</t>
  </si>
  <si>
    <t>Право</t>
  </si>
  <si>
    <t>Біологія</t>
  </si>
  <si>
    <t>Природничі науки</t>
  </si>
  <si>
    <t>Екологія</t>
  </si>
  <si>
    <t>Хімія</t>
  </si>
  <si>
    <t>Науки про Землю</t>
  </si>
  <si>
    <t>Фізика та астрономія</t>
  </si>
  <si>
    <t>Прикладна фізика та наноматеріали</t>
  </si>
  <si>
    <t>Географія</t>
  </si>
  <si>
    <t>Математика та статистика</t>
  </si>
  <si>
    <t>Математика</t>
  </si>
  <si>
    <t>Прикладна математика</t>
  </si>
  <si>
    <t>Інформаційні технології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</si>
  <si>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</si>
  <si>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</si>
  <si>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</si>
  <si>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</si>
  <si>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</si>
  <si>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</si>
  <si>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Механічна інженерія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</si>
  <si>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</si>
  <si>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</si>
  <si>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</si>
  <si>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</si>
  <si>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</si>
  <si>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</si>
  <si>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Електрична інженерія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</si>
  <si>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</si>
  <si>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</si>
  <si>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</si>
  <si>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</si>
  <si>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</si>
  <si>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приладобудування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</si>
  <si>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</si>
  <si>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</si>
  <si>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</si>
  <si>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Хімічна та біоінженерія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</si>
  <si>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</si>
  <si>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</si>
  <si>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</si>
  <si>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 та телекомунікації</t>
  </si>
  <si>
    <t>Електроніка</t>
  </si>
  <si>
    <t>Телекомунікації та радіотехніка</t>
  </si>
  <si>
    <t>Авіоніка</t>
  </si>
  <si>
    <t>Виробництво та технології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</si>
  <si>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</si>
  <si>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</si>
  <si>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</si>
  <si>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</si>
  <si>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</si>
  <si>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</si>
  <si>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</si>
  <si>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будівництво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</si>
  <si>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</si>
  <si>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</si>
  <si>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</si>
  <si>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</si>
  <si>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Аграрні науки та продовольство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</si>
  <si>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</si>
  <si>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</si>
  <si>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</si>
  <si>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</si>
  <si>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</si>
  <si>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</si>
  <si>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</si>
  <si>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</si>
  <si>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медицина</t>
  </si>
  <si>
    <t>Ветеринарна гігієна, санітарія і експертиза</t>
  </si>
  <si>
    <t>Охорона здоров’я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</si>
  <si>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</si>
  <si>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</si>
  <si>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</si>
  <si>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</si>
  <si>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</si>
  <si>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</si>
  <si>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</si>
  <si>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</si>
  <si>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</si>
  <si>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Соціальна робота</t>
  </si>
  <si>
    <t>Соціальне забезпечення</t>
  </si>
  <si>
    <t>Сфера обслуговування</t>
  </si>
  <si>
    <t>Готельно-ресторанна справа</t>
  </si>
  <si>
    <t>Туризм</t>
  </si>
  <si>
    <t>Воєнні науки, національна безпека, безпека державного кордону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</si>
  <si>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</si>
  <si>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</si>
  <si>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</si>
  <si>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</si>
  <si>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</si>
  <si>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</si>
  <si>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Цивільна безпека</t>
  </si>
  <si>
    <t>Пожежна безпека</t>
  </si>
  <si>
    <t>Правоохоронна діяльність</t>
  </si>
  <si>
    <t>Транспорт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</si>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</sst>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000"/>
  </numFmts>
  <fonts count="82">
    <font>
      <sz val="12"/>
      <name val="Times New Roman Cyr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 Cyr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sz val="12"/>
      <name val="Arial Narrow"/>
      <family val="2"/>
    </font>
    <font>
      <b/>
      <sz val="16"/>
      <color indexed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Times New Roman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yr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51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 Cyr"/>
      <family val="2"/>
    </font>
    <font>
      <sz val="10"/>
      <color rgb="FFFF0000"/>
      <name val="Times New Roman"/>
      <family val="1"/>
    </font>
    <font>
      <b/>
      <sz val="16"/>
      <color rgb="FFC00000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C00000"/>
      <name val="Arial Narrow"/>
      <family val="2"/>
    </font>
    <font>
      <b/>
      <sz val="12"/>
      <color theme="1"/>
      <name val="Arial Narrow"/>
      <family val="2"/>
    </font>
    <font>
      <sz val="12"/>
      <color theme="0"/>
      <name val="Times New Roman Cyr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1" applyNumberFormat="0" applyFill="0" applyBorder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176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5" fillId="3" borderId="0" applyNumberFormat="0" applyBorder="0" applyAlignment="0" applyProtection="0"/>
    <xf numFmtId="9" fontId="40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0" borderId="2" applyNumberFormat="0" applyFill="0" applyAlignment="0" applyProtection="0"/>
    <xf numFmtId="0" fontId="57" fillId="5" borderId="3" applyNumberFormat="0" applyAlignment="0" applyProtection="0"/>
    <xf numFmtId="0" fontId="11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5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8" borderId="8" applyNumberFormat="0" applyAlignment="0" applyProtection="0"/>
    <xf numFmtId="0" fontId="65" fillId="9" borderId="9" applyNumberFormat="0" applyAlignment="0" applyProtection="0"/>
    <xf numFmtId="0" fontId="66" fillId="5" borderId="8" applyNumberFormat="0" applyAlignment="0" applyProtection="0"/>
    <xf numFmtId="0" fontId="67" fillId="0" borderId="10" applyNumberFormat="0" applyFill="0" applyAlignment="0" applyProtection="0"/>
    <xf numFmtId="0" fontId="55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55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5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701"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2" fillId="33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2" fillId="33" borderId="0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0" fillId="35" borderId="0" xfId="0" applyFill="1" applyBorder="1" applyAlignment="1">
      <alignment horizontal="center"/>
    </xf>
    <xf numFmtId="0" fontId="73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4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4" fillId="33" borderId="17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0" fillId="0" borderId="0" xfId="0" applyNumberFormat="1" applyBorder="1" applyAlignment="1">
      <alignment horizontal="center"/>
    </xf>
    <xf numFmtId="0" fontId="4" fillId="35" borderId="12" xfId="0" applyFont="1" applyFill="1" applyBorder="1" applyAlignment="1" applyProtection="1">
      <alignment vertical="center" wrapText="1"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6" fillId="34" borderId="22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7" fillId="4" borderId="1" xfId="0" applyFont="1" applyFill="1" applyAlignment="1" applyProtection="1">
      <alignment/>
      <protection locked="0"/>
    </xf>
    <xf numFmtId="0" fontId="7" fillId="0" borderId="1" xfId="0" applyFont="1" applyAlignment="1" applyProtection="1">
      <alignment/>
      <protection locked="0"/>
    </xf>
    <xf numFmtId="0" fontId="7" fillId="0" borderId="1" xfId="0" applyFont="1" applyFill="1" applyAlignment="1" applyProtection="1">
      <alignment/>
      <protection locked="0"/>
    </xf>
    <xf numFmtId="0" fontId="7" fillId="0" borderId="1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" xfId="0" applyFont="1" applyAlignment="1">
      <alignment/>
    </xf>
    <xf numFmtId="0" fontId="7" fillId="0" borderId="1" xfId="0" applyFont="1" applyAlignment="1">
      <alignment wrapText="1"/>
    </xf>
    <xf numFmtId="0" fontId="7" fillId="0" borderId="14" xfId="0" applyFont="1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textRotation="90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textRotation="90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textRotation="90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textRotation="90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textRotation="90" wrapText="1"/>
      <protection/>
    </xf>
    <xf numFmtId="0" fontId="9" fillId="0" borderId="22" xfId="0" applyFont="1" applyBorder="1" applyAlignment="1" applyProtection="1">
      <alignment horizontal="center" vertical="center" textRotation="90" wrapText="1"/>
      <protection/>
    </xf>
    <xf numFmtId="0" fontId="9" fillId="0" borderId="27" xfId="0" applyFont="1" applyBorder="1" applyAlignment="1" applyProtection="1">
      <alignment horizontal="center" vertical="center" textRotation="90"/>
      <protection/>
    </xf>
    <xf numFmtId="0" fontId="9" fillId="0" borderId="29" xfId="0" applyFont="1" applyBorder="1" applyAlignment="1" applyProtection="1">
      <alignment horizontal="center" vertical="center" textRotation="90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textRotation="90"/>
      <protection/>
    </xf>
    <xf numFmtId="0" fontId="9" fillId="0" borderId="31" xfId="0" applyFont="1" applyBorder="1" applyAlignment="1" applyProtection="1">
      <alignment horizontal="center" vertical="center" textRotation="90"/>
      <protection/>
    </xf>
    <xf numFmtId="0" fontId="9" fillId="0" borderId="32" xfId="0" applyFont="1" applyBorder="1" applyAlignment="1" applyProtection="1">
      <alignment horizontal="center" vertical="center" textRotation="90" wrapText="1"/>
      <protection/>
    </xf>
    <xf numFmtId="0" fontId="9" fillId="0" borderId="30" xfId="0" applyFont="1" applyBorder="1" applyAlignment="1" applyProtection="1">
      <alignment horizontal="center" vertical="center" textRotation="90" wrapText="1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11" fillId="34" borderId="11" xfId="25" applyFill="1" applyBorder="1" applyAlignment="1" applyProtection="1">
      <alignment vertical="center" wrapText="1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1" fontId="12" fillId="34" borderId="36" xfId="0" applyNumberFormat="1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1" fillId="34" borderId="12" xfId="25" applyFill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4" fillId="34" borderId="27" xfId="0" applyFont="1" applyFill="1" applyBorder="1" applyAlignment="1" applyProtection="1">
      <alignment horizontal="center" vertical="center"/>
      <protection locked="0"/>
    </xf>
    <xf numFmtId="0" fontId="14" fillId="34" borderId="17" xfId="0" applyFont="1" applyFill="1" applyBorder="1" applyAlignment="1" applyProtection="1">
      <alignment horizontal="center" vertical="center"/>
      <protection locked="0"/>
    </xf>
    <xf numFmtId="1" fontId="14" fillId="34" borderId="37" xfId="0" applyNumberFormat="1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1" fontId="12" fillId="34" borderId="37" xfId="0" applyNumberFormat="1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12" fillId="34" borderId="22" xfId="0" applyNumberFormat="1" applyFont="1" applyFill="1" applyBorder="1" applyAlignment="1" applyProtection="1">
      <alignment horizontal="center" vertical="center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4" fillId="34" borderId="1" xfId="0" applyFont="1" applyFill="1" applyAlignment="1" applyProtection="1">
      <alignment horizontal="center"/>
      <protection locked="0"/>
    </xf>
    <xf numFmtId="0" fontId="11" fillId="34" borderId="14" xfId="25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11" fillId="34" borderId="15" xfId="25" applyFill="1" applyBorder="1" applyAlignment="1" applyProtection="1">
      <alignment vertical="center" wrapText="1"/>
      <protection locked="0"/>
    </xf>
    <xf numFmtId="1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11" fillId="34" borderId="13" xfId="25" applyFill="1" applyBorder="1" applyAlignment="1" applyProtection="1">
      <alignment vertical="center" wrapText="1"/>
      <protection locked="0"/>
    </xf>
    <xf numFmtId="0" fontId="12" fillId="34" borderId="41" xfId="0" applyFont="1" applyFill="1" applyBorder="1" applyAlignment="1" applyProtection="1">
      <alignment horizontal="center" vertical="center"/>
      <protection locked="0"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1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/>
      <protection locked="0"/>
    </xf>
    <xf numFmtId="0" fontId="15" fillId="34" borderId="43" xfId="0" applyFont="1" applyFill="1" applyBorder="1" applyAlignment="1" applyProtection="1">
      <alignment horizontal="left" vertical="center"/>
      <protection locked="0"/>
    </xf>
    <xf numFmtId="0" fontId="15" fillId="34" borderId="44" xfId="0" applyFont="1" applyFill="1" applyBorder="1" applyAlignment="1" applyProtection="1">
      <alignment horizontal="left" vertical="center"/>
      <protection locked="0"/>
    </xf>
    <xf numFmtId="0" fontId="15" fillId="34" borderId="45" xfId="0" applyFont="1" applyFill="1" applyBorder="1" applyAlignment="1" applyProtection="1">
      <alignment horizontal="left" vertical="center"/>
      <protection locked="0"/>
    </xf>
    <xf numFmtId="0" fontId="15" fillId="34" borderId="46" xfId="0" applyNumberFormat="1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0" fillId="34" borderId="47" xfId="0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 locked="0"/>
    </xf>
    <xf numFmtId="0" fontId="15" fillId="34" borderId="34" xfId="0" applyFont="1" applyFill="1" applyBorder="1" applyAlignment="1" applyProtection="1">
      <alignment vertical="center"/>
      <protection locked="0"/>
    </xf>
    <xf numFmtId="0" fontId="15" fillId="34" borderId="48" xfId="0" applyFont="1" applyFill="1" applyBorder="1" applyAlignment="1" applyProtection="1">
      <alignment vertical="center"/>
      <protection locked="0"/>
    </xf>
    <xf numFmtId="0" fontId="15" fillId="34" borderId="48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/>
      <protection locked="0"/>
    </xf>
    <xf numFmtId="0" fontId="15" fillId="34" borderId="52" xfId="0" applyFont="1" applyFill="1" applyBorder="1" applyAlignment="1" applyProtection="1">
      <alignment horizontal="left" vertical="center"/>
      <protection locked="0"/>
    </xf>
    <xf numFmtId="0" fontId="15" fillId="34" borderId="53" xfId="0" applyFont="1" applyFill="1" applyBorder="1" applyAlignment="1" applyProtection="1">
      <alignment horizontal="left" vertical="center"/>
      <protection locked="0"/>
    </xf>
    <xf numFmtId="0" fontId="15" fillId="34" borderId="21" xfId="0" applyNumberFormat="1" applyFont="1" applyFill="1" applyBorder="1" applyAlignment="1" applyProtection="1">
      <alignment horizontal="center" vertical="center"/>
      <protection locked="0"/>
    </xf>
    <xf numFmtId="0" fontId="15" fillId="34" borderId="54" xfId="0" applyFont="1" applyFill="1" applyBorder="1" applyAlignment="1" applyProtection="1">
      <alignment horizontal="center" vertical="center"/>
      <protection/>
    </xf>
    <xf numFmtId="0" fontId="15" fillId="34" borderId="55" xfId="0" applyFont="1" applyFill="1" applyBorder="1" applyAlignment="1" applyProtection="1">
      <alignment horizontal="center" vertical="center"/>
      <protection/>
    </xf>
    <xf numFmtId="0" fontId="15" fillId="34" borderId="56" xfId="0" applyFont="1" applyFill="1" applyBorder="1" applyAlignment="1" applyProtection="1">
      <alignment horizontal="center" vertical="center"/>
      <protection/>
    </xf>
    <xf numFmtId="0" fontId="10" fillId="34" borderId="57" xfId="0" applyFont="1" applyFill="1" applyBorder="1" applyAlignment="1" applyProtection="1">
      <alignment vertical="center"/>
      <protection locked="0"/>
    </xf>
    <xf numFmtId="0" fontId="10" fillId="34" borderId="26" xfId="0" applyFont="1" applyFill="1" applyBorder="1" applyAlignment="1" applyProtection="1">
      <alignment vertical="center"/>
      <protection locked="0"/>
    </xf>
    <xf numFmtId="0" fontId="10" fillId="34" borderId="57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vertical="center"/>
      <protection/>
    </xf>
    <xf numFmtId="0" fontId="10" fillId="34" borderId="34" xfId="0" applyFont="1" applyFill="1" applyBorder="1" applyAlignment="1" applyProtection="1">
      <alignment vertical="center"/>
      <protection locked="0"/>
    </xf>
    <xf numFmtId="0" fontId="10" fillId="34" borderId="35" xfId="0" applyFont="1" applyFill="1" applyBorder="1" applyAlignment="1" applyProtection="1">
      <alignment vertical="center"/>
      <protection locked="0"/>
    </xf>
    <xf numFmtId="0" fontId="10" fillId="34" borderId="34" xfId="0" applyFont="1" applyFill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1" fillId="34" borderId="13" xfId="25" applyFill="1" applyBorder="1" applyAlignment="1" applyProtection="1">
      <alignment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34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1" fillId="34" borderId="29" xfId="25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/>
      <protection locked="0"/>
    </xf>
    <xf numFmtId="0" fontId="15" fillId="34" borderId="60" xfId="0" applyFont="1" applyFill="1" applyBorder="1" applyAlignment="1" applyProtection="1">
      <alignment vertical="center"/>
      <protection locked="0"/>
    </xf>
    <xf numFmtId="0" fontId="15" fillId="34" borderId="53" xfId="0" applyFont="1" applyFill="1" applyBorder="1" applyAlignment="1" applyProtection="1">
      <alignment vertical="center"/>
      <protection locked="0"/>
    </xf>
    <xf numFmtId="0" fontId="15" fillId="34" borderId="60" xfId="0" applyFont="1" applyFill="1" applyBorder="1" applyAlignment="1" applyProtection="1">
      <alignment horizontal="center" vertical="center"/>
      <protection locked="0"/>
    </xf>
    <xf numFmtId="0" fontId="15" fillId="34" borderId="44" xfId="0" applyFont="1" applyFill="1" applyBorder="1" applyAlignment="1" applyProtection="1">
      <alignment vertical="center"/>
      <protection/>
    </xf>
    <xf numFmtId="0" fontId="11" fillId="34" borderId="24" xfId="25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11" fillId="34" borderId="61" xfId="25" applyFill="1" applyBorder="1" applyAlignment="1" applyProtection="1">
      <alignment vertical="center" wrapText="1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22" xfId="25" applyFill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 locked="0"/>
    </xf>
    <xf numFmtId="0" fontId="11" fillId="33" borderId="63" xfId="25" applyFill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11" fillId="0" borderId="65" xfId="25" applyBorder="1" applyAlignment="1" applyProtection="1">
      <alignment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67" xfId="0" applyFont="1" applyBorder="1" applyAlignment="1" applyProtection="1">
      <alignment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55" xfId="0" applyNumberFormat="1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horizontal="center" vertical="center" textRotation="90" wrapText="1"/>
      <protection/>
    </xf>
    <xf numFmtId="0" fontId="9" fillId="0" borderId="70" xfId="0" applyFont="1" applyBorder="1" applyAlignment="1" applyProtection="1">
      <alignment horizontal="center" vertical="center" textRotation="90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textRotation="90" wrapText="1"/>
      <protection/>
    </xf>
    <xf numFmtId="0" fontId="9" fillId="0" borderId="23" xfId="0" applyFont="1" applyBorder="1" applyAlignment="1" applyProtection="1">
      <alignment horizontal="center" vertical="center" textRotation="90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 textRotation="90" wrapText="1"/>
      <protection/>
    </xf>
    <xf numFmtId="0" fontId="9" fillId="0" borderId="71" xfId="0" applyFont="1" applyBorder="1" applyAlignment="1" applyProtection="1">
      <alignment horizontal="center" vertical="center" textRotation="90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1" fontId="12" fillId="34" borderId="19" xfId="0" applyNumberFormat="1" applyFont="1" applyFill="1" applyBorder="1" applyAlignment="1" applyProtection="1">
      <alignment horizontal="center" vertical="center"/>
      <protection/>
    </xf>
    <xf numFmtId="1" fontId="12" fillId="34" borderId="24" xfId="0" applyNumberFormat="1" applyFont="1" applyFill="1" applyBorder="1" applyAlignment="1" applyProtection="1">
      <alignment horizontal="center" vertical="center"/>
      <protection locked="0"/>
    </xf>
    <xf numFmtId="1" fontId="12" fillId="34" borderId="24" xfId="0" applyNumberFormat="1" applyFont="1" applyFill="1" applyBorder="1" applyAlignment="1" applyProtection="1">
      <alignment horizontal="center" vertical="center"/>
      <protection/>
    </xf>
    <xf numFmtId="9" fontId="12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49" xfId="0" applyFont="1" applyFill="1" applyBorder="1" applyAlignment="1" applyProtection="1">
      <alignment horizontal="center" vertical="center"/>
      <protection locked="0"/>
    </xf>
    <xf numFmtId="1" fontId="14" fillId="34" borderId="15" xfId="0" applyNumberFormat="1" applyFont="1" applyFill="1" applyBorder="1" applyAlignment="1" applyProtection="1">
      <alignment horizontal="center" vertical="center"/>
      <protection locked="0"/>
    </xf>
    <xf numFmtId="1" fontId="14" fillId="34" borderId="22" xfId="0" applyNumberFormat="1" applyFont="1" applyFill="1" applyBorder="1" applyAlignment="1" applyProtection="1">
      <alignment horizontal="center" vertical="center"/>
      <protection locked="0"/>
    </xf>
    <xf numFmtId="9" fontId="14" fillId="34" borderId="27" xfId="0" applyNumberFormat="1" applyFont="1" applyFill="1" applyBorder="1" applyAlignment="1" applyProtection="1">
      <alignment horizontal="center" vertical="center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4" fillId="34" borderId="50" xfId="0" applyFont="1" applyFill="1" applyBorder="1" applyAlignment="1" applyProtection="1">
      <alignment horizontal="center" vertical="center"/>
      <protection locked="0"/>
    </xf>
    <xf numFmtId="1" fontId="12" fillId="34" borderId="15" xfId="0" applyNumberFormat="1" applyFont="1" applyFill="1" applyBorder="1" applyAlignment="1" applyProtection="1">
      <alignment horizontal="center" vertical="center"/>
      <protection/>
    </xf>
    <xf numFmtId="1" fontId="12" fillId="34" borderId="22" xfId="0" applyNumberFormat="1" applyFont="1" applyFill="1" applyBorder="1" applyAlignment="1" applyProtection="1">
      <alignment horizontal="center" vertical="center"/>
      <protection locked="0"/>
    </xf>
    <xf numFmtId="1" fontId="12" fillId="34" borderId="22" xfId="0" applyNumberFormat="1" applyFont="1" applyFill="1" applyBorder="1" applyAlignment="1" applyProtection="1">
      <alignment horizontal="center" vertical="center"/>
      <protection/>
    </xf>
    <xf numFmtId="9" fontId="12" fillId="34" borderId="27" xfId="0" applyNumberFormat="1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12" fillId="34" borderId="1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1" fontId="12" fillId="34" borderId="38" xfId="0" applyNumberFormat="1" applyFont="1" applyFill="1" applyBorder="1" applyAlignment="1" applyProtection="1">
      <alignment horizontal="center" vertical="center"/>
      <protection locked="0"/>
    </xf>
    <xf numFmtId="0" fontId="12" fillId="34" borderId="74" xfId="0" applyFont="1" applyFill="1" applyBorder="1" applyAlignment="1" applyProtection="1">
      <alignment horizontal="center" vertical="center"/>
      <protection locked="0"/>
    </xf>
    <xf numFmtId="0" fontId="12" fillId="34" borderId="75" xfId="0" applyFont="1" applyFill="1" applyBorder="1" applyAlignment="1" applyProtection="1">
      <alignment horizontal="center" vertical="center"/>
      <protection locked="0"/>
    </xf>
    <xf numFmtId="1" fontId="12" fillId="34" borderId="38" xfId="0" applyNumberFormat="1" applyFont="1" applyFill="1" applyBorder="1" applyAlignment="1" applyProtection="1">
      <alignment horizontal="center" vertical="center"/>
      <protection/>
    </xf>
    <xf numFmtId="9" fontId="12" fillId="34" borderId="41" xfId="0" applyNumberFormat="1" applyFont="1" applyFill="1" applyBorder="1" applyAlignment="1" applyProtection="1">
      <alignment horizontal="center" vertical="center"/>
      <protection/>
    </xf>
    <xf numFmtId="0" fontId="15" fillId="34" borderId="69" xfId="0" applyFont="1" applyFill="1" applyBorder="1" applyAlignment="1" applyProtection="1">
      <alignment horizontal="center" vertical="center"/>
      <protection/>
    </xf>
    <xf numFmtId="9" fontId="4" fillId="34" borderId="69" xfId="0" applyNumberFormat="1" applyFont="1" applyFill="1" applyBorder="1" applyAlignment="1" applyProtection="1">
      <alignment horizontal="center" vertical="center"/>
      <protection/>
    </xf>
    <xf numFmtId="0" fontId="15" fillId="34" borderId="55" xfId="0" applyNumberFormat="1" applyFont="1" applyFill="1" applyBorder="1" applyAlignment="1" applyProtection="1">
      <alignment horizontal="center" vertical="center"/>
      <protection/>
    </xf>
    <xf numFmtId="0" fontId="15" fillId="34" borderId="73" xfId="0" applyNumberFormat="1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9" fontId="4" fillId="34" borderId="25" xfId="21" applyNumberFormat="1" applyFont="1" applyFill="1" applyBorder="1" applyAlignment="1" applyProtection="1">
      <alignment horizontal="center" vertical="center"/>
      <protection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9" fontId="4" fillId="34" borderId="50" xfId="21" applyNumberFormat="1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9" fontId="4" fillId="34" borderId="27" xfId="21" applyNumberFormat="1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15" fillId="34" borderId="54" xfId="0" applyNumberFormat="1" applyFont="1" applyFill="1" applyBorder="1" applyAlignment="1" applyProtection="1">
      <alignment horizontal="center" vertical="center"/>
      <protection/>
    </xf>
    <xf numFmtId="0" fontId="15" fillId="34" borderId="76" xfId="0" applyFont="1" applyFill="1" applyBorder="1" applyAlignment="1" applyProtection="1">
      <alignment horizontal="center" vertical="center"/>
      <protection/>
    </xf>
    <xf numFmtId="9" fontId="4" fillId="34" borderId="77" xfId="21" applyNumberFormat="1" applyFont="1" applyFill="1" applyBorder="1" applyAlignment="1" applyProtection="1">
      <alignment horizontal="center" vertical="center"/>
      <protection/>
    </xf>
    <xf numFmtId="0" fontId="15" fillId="34" borderId="78" xfId="0" applyFont="1" applyFill="1" applyBorder="1" applyAlignment="1" applyProtection="1">
      <alignment horizontal="center" vertical="center"/>
      <protection/>
    </xf>
    <xf numFmtId="0" fontId="15" fillId="34" borderId="79" xfId="0" applyFont="1" applyFill="1" applyBorder="1" applyAlignment="1" applyProtection="1">
      <alignment horizontal="center" vertical="center"/>
      <protection/>
    </xf>
    <xf numFmtId="9" fontId="4" fillId="34" borderId="73" xfId="21" applyNumberFormat="1" applyFont="1" applyFill="1" applyBorder="1" applyAlignment="1" applyProtection="1">
      <alignment horizontal="center" vertical="center"/>
      <protection/>
    </xf>
    <xf numFmtId="0" fontId="15" fillId="34" borderId="72" xfId="0" applyFont="1" applyFill="1" applyBorder="1" applyAlignment="1" applyProtection="1">
      <alignment horizontal="center" vertical="center"/>
      <protection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vertical="center"/>
      <protection/>
    </xf>
    <xf numFmtId="9" fontId="4" fillId="34" borderId="49" xfId="21" applyNumberFormat="1" applyFont="1" applyFill="1" applyBorder="1" applyAlignment="1" applyProtection="1">
      <alignment horizontal="center" vertical="center"/>
      <protection/>
    </xf>
    <xf numFmtId="0" fontId="4" fillId="34" borderId="74" xfId="0" applyFont="1" applyFill="1" applyBorder="1" applyAlignment="1" applyProtection="1">
      <alignment horizontal="center"/>
      <protection locked="0"/>
    </xf>
    <xf numFmtId="0" fontId="4" fillId="34" borderId="75" xfId="0" applyFont="1" applyFill="1" applyBorder="1" applyAlignment="1" applyProtection="1">
      <alignment horizontal="center"/>
      <protection locked="0"/>
    </xf>
    <xf numFmtId="9" fontId="12" fillId="34" borderId="51" xfId="0" applyNumberFormat="1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2" fontId="4" fillId="34" borderId="49" xfId="0" applyNumberFormat="1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2" fontId="4" fillId="34" borderId="80" xfId="0" applyNumberFormat="1" applyFont="1" applyFill="1" applyBorder="1" applyAlignment="1" applyProtection="1">
      <alignment horizontal="center" vertical="center"/>
      <protection/>
    </xf>
    <xf numFmtId="0" fontId="4" fillId="34" borderId="80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50" xfId="0" applyNumberFormat="1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2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/>
      <protection locked="0"/>
    </xf>
    <xf numFmtId="0" fontId="4" fillId="0" borderId="69" xfId="0" applyFont="1" applyBorder="1" applyAlignment="1" applyProtection="1">
      <alignment horizontal="center" vertical="center"/>
      <protection/>
    </xf>
    <xf numFmtId="9" fontId="4" fillId="0" borderId="73" xfId="21" applyNumberFormat="1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45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70" xfId="0" applyFont="1" applyBorder="1" applyAlignment="1" applyProtection="1">
      <alignment vertical="center"/>
      <protection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7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34" borderId="50" xfId="0" applyFont="1" applyFill="1" applyBorder="1" applyAlignment="1" applyProtection="1">
      <alignment/>
      <protection locked="0"/>
    </xf>
    <xf numFmtId="0" fontId="4" fillId="34" borderId="8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7" fillId="34" borderId="50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7" fillId="34" borderId="75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15" fillId="34" borderId="69" xfId="0" applyNumberFormat="1" applyFont="1" applyFill="1" applyBorder="1" applyAlignment="1" applyProtection="1">
      <alignment horizontal="center" vertical="center"/>
      <protection/>
    </xf>
    <xf numFmtId="0" fontId="15" fillId="34" borderId="73" xfId="0" applyFont="1" applyFill="1" applyBorder="1" applyAlignment="1" applyProtection="1">
      <alignment horizontal="center" vertical="center"/>
      <protection/>
    </xf>
    <xf numFmtId="0" fontId="10" fillId="34" borderId="1" xfId="0" applyFont="1" applyFill="1" applyBorder="1" applyAlignment="1" applyProtection="1">
      <alignment vertical="center"/>
      <protection locked="0"/>
    </xf>
    <xf numFmtId="0" fontId="15" fillId="34" borderId="81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82" xfId="0" applyFont="1" applyFill="1" applyBorder="1" applyAlignment="1" applyProtection="1">
      <alignment horizontal="center" vertical="center"/>
      <protection/>
    </xf>
    <xf numFmtId="0" fontId="15" fillId="34" borderId="52" xfId="0" applyFont="1" applyFill="1" applyBorder="1" applyAlignment="1" applyProtection="1">
      <alignment horizontal="center" vertical="center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0" fontId="10" fillId="34" borderId="36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74" xfId="0" applyFont="1" applyFill="1" applyBorder="1" applyAlignment="1" applyProtection="1">
      <alignment horizontal="center" vertical="center"/>
      <protection/>
    </xf>
    <xf numFmtId="0" fontId="4" fillId="34" borderId="75" xfId="0" applyFont="1" applyFill="1" applyBorder="1" applyAlignment="1" applyProtection="1">
      <alignment horizontal="center" vertical="center"/>
      <protection/>
    </xf>
    <xf numFmtId="0" fontId="4" fillId="34" borderId="82" xfId="0" applyFont="1" applyFill="1" applyBorder="1" applyAlignment="1" applyProtection="1">
      <alignment horizontal="center"/>
      <protection locked="0"/>
    </xf>
    <xf numFmtId="0" fontId="15" fillId="34" borderId="53" xfId="0" applyFont="1" applyFill="1" applyBorder="1" applyAlignment="1" applyProtection="1">
      <alignment vertical="center"/>
      <protection/>
    </xf>
    <xf numFmtId="0" fontId="15" fillId="34" borderId="45" xfId="0" applyFont="1" applyFill="1" applyBorder="1" applyAlignment="1" applyProtection="1">
      <alignment vertical="center"/>
      <protection/>
    </xf>
    <xf numFmtId="0" fontId="4" fillId="34" borderId="8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4" borderId="0" xfId="0" applyFont="1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1" xfId="0" applyFont="1" applyAlignment="1">
      <alignment/>
    </xf>
    <xf numFmtId="0" fontId="4" fillId="4" borderId="1" xfId="0" applyFont="1" applyFill="1" applyAlignment="1" applyProtection="1">
      <alignment/>
      <protection locked="0"/>
    </xf>
    <xf numFmtId="0" fontId="9" fillId="4" borderId="1" xfId="0" applyFont="1" applyFill="1" applyAlignment="1" applyProtection="1">
      <alignment/>
      <protection locked="0"/>
    </xf>
    <xf numFmtId="0" fontId="4" fillId="0" borderId="1" xfId="0" applyFont="1" applyAlignment="1" applyProtection="1">
      <alignment/>
      <protection locked="0"/>
    </xf>
    <xf numFmtId="0" fontId="9" fillId="0" borderId="1" xfId="0" applyFont="1" applyAlignment="1" applyProtection="1">
      <alignment/>
      <protection locked="0"/>
    </xf>
    <xf numFmtId="0" fontId="4" fillId="0" borderId="1" xfId="0" applyFont="1" applyFill="1" applyAlignment="1" applyProtection="1">
      <alignment/>
      <protection locked="0"/>
    </xf>
    <xf numFmtId="0" fontId="15" fillId="34" borderId="84" xfId="0" applyFont="1" applyFill="1" applyBorder="1" applyAlignment="1" applyProtection="1">
      <alignment vertical="center"/>
      <protection locked="0"/>
    </xf>
    <xf numFmtId="0" fontId="15" fillId="34" borderId="44" xfId="0" applyFont="1" applyFill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left" vertical="center" wrapText="1"/>
      <protection locked="0"/>
    </xf>
    <xf numFmtId="0" fontId="4" fillId="34" borderId="89" xfId="0" applyFont="1" applyFill="1" applyBorder="1" applyAlignment="1" applyProtection="1">
      <alignment horizontal="left" vertical="center" wrapText="1"/>
      <protection locked="0"/>
    </xf>
    <xf numFmtId="0" fontId="4" fillId="34" borderId="90" xfId="0" applyFont="1" applyFill="1" applyBorder="1" applyAlignment="1" applyProtection="1">
      <alignment horizontal="left" vertical="center" wrapText="1"/>
      <protection locked="0"/>
    </xf>
    <xf numFmtId="0" fontId="4" fillId="34" borderId="44" xfId="0" applyFont="1" applyFill="1" applyBorder="1" applyAlignment="1" applyProtection="1">
      <alignment horizontal="left" vertical="center" wrapText="1"/>
      <protection locked="0"/>
    </xf>
    <xf numFmtId="0" fontId="4" fillId="34" borderId="91" xfId="0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/>
    </xf>
    <xf numFmtId="0" fontId="4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55" xfId="0" applyNumberFormat="1" applyFont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left" vertical="center"/>
      <protection locked="0"/>
    </xf>
    <xf numFmtId="0" fontId="15" fillId="0" borderId="92" xfId="0" applyFont="1" applyFill="1" applyBorder="1" applyAlignment="1" applyProtection="1">
      <alignment horizontal="left" vertical="center"/>
      <protection locked="0"/>
    </xf>
    <xf numFmtId="1" fontId="15" fillId="0" borderId="28" xfId="0" applyNumberFormat="1" applyFont="1" applyBorder="1" applyAlignment="1" applyProtection="1">
      <alignment horizontal="center" vertical="center"/>
      <protection/>
    </xf>
    <xf numFmtId="1" fontId="15" fillId="0" borderId="64" xfId="0" applyNumberFormat="1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/>
      <protection locked="0"/>
    </xf>
    <xf numFmtId="0" fontId="15" fillId="0" borderId="69" xfId="0" applyFont="1" applyBorder="1" applyAlignment="1" applyProtection="1">
      <alignment vertical="center" wrapText="1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vertical="center"/>
      <protection locked="0"/>
    </xf>
    <xf numFmtId="0" fontId="15" fillId="0" borderId="56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/>
      <protection locked="0"/>
    </xf>
    <xf numFmtId="0" fontId="15" fillId="0" borderId="65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4" fillId="0" borderId="93" xfId="0" applyFont="1" applyBorder="1" applyAlignment="1" applyProtection="1">
      <alignment/>
      <protection locked="0"/>
    </xf>
    <xf numFmtId="0" fontId="15" fillId="0" borderId="94" xfId="0" applyFont="1" applyBorder="1" applyAlignment="1" applyProtection="1">
      <alignment vertical="center" wrapText="1"/>
      <protection locked="0"/>
    </xf>
    <xf numFmtId="0" fontId="15" fillId="0" borderId="95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25" xfId="0" applyFont="1" applyBorder="1" applyAlignment="1" applyProtection="1">
      <alignment horizontal="center" vertical="center" wrapText="1"/>
      <protection/>
    </xf>
    <xf numFmtId="9" fontId="4" fillId="0" borderId="49" xfId="21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9" fontId="4" fillId="0" borderId="50" xfId="21" applyNumberFormat="1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9" fontId="4" fillId="0" borderId="51" xfId="21" applyNumberFormat="1" applyFont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9" fontId="4" fillId="0" borderId="80" xfId="21" applyNumberFormat="1" applyFont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9" fontId="4" fillId="0" borderId="75" xfId="21" applyNumberFormat="1" applyFont="1" applyBorder="1" applyAlignment="1" applyProtection="1">
      <alignment horizontal="center" vertical="center" wrapText="1"/>
      <protection/>
    </xf>
    <xf numFmtId="0" fontId="4" fillId="0" borderId="74" xfId="0" applyFont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34" borderId="56" xfId="0" applyNumberFormat="1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Border="1" applyAlignment="1" applyProtection="1">
      <alignment horizontal="center" vertical="center" wrapText="1"/>
      <protection/>
    </xf>
    <xf numFmtId="9" fontId="4" fillId="0" borderId="73" xfId="21" applyNumberFormat="1" applyFont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1" fontId="15" fillId="0" borderId="65" xfId="0" applyNumberFormat="1" applyFont="1" applyBorder="1" applyAlignment="1" applyProtection="1">
      <alignment horizontal="center" vertical="center"/>
      <protection/>
    </xf>
    <xf numFmtId="9" fontId="4" fillId="0" borderId="87" xfId="21" applyNumberFormat="1" applyFont="1" applyBorder="1" applyAlignment="1" applyProtection="1">
      <alignment horizontal="center" vertical="center" wrapText="1"/>
      <protection/>
    </xf>
    <xf numFmtId="1" fontId="15" fillId="0" borderId="78" xfId="0" applyNumberFormat="1" applyFont="1" applyBorder="1" applyAlignment="1" applyProtection="1">
      <alignment horizontal="center" vertical="center"/>
      <protection/>
    </xf>
    <xf numFmtId="1" fontId="15" fillId="0" borderId="52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 locked="0"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1" fontId="15" fillId="0" borderId="55" xfId="0" applyNumberFormat="1" applyFont="1" applyBorder="1" applyAlignment="1" applyProtection="1">
      <alignment horizontal="center" vertical="center"/>
      <protection/>
    </xf>
    <xf numFmtId="1" fontId="15" fillId="0" borderId="69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3" xfId="0" applyFont="1" applyBorder="1" applyAlignment="1" applyProtection="1">
      <alignment horizontal="center" vertical="center"/>
      <protection/>
    </xf>
    <xf numFmtId="0" fontId="15" fillId="0" borderId="9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5" fillId="0" borderId="45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8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80" xfId="0" applyFont="1" applyFill="1" applyBorder="1" applyAlignment="1" applyProtection="1">
      <alignment horizontal="center" vertical="center" wrapText="1"/>
      <protection/>
    </xf>
    <xf numFmtId="0" fontId="4" fillId="0" borderId="8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98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73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NumberFormat="1" applyFont="1" applyFill="1" applyBorder="1" applyAlignment="1" applyProtection="1">
      <alignment horizontal="center" vertical="center"/>
      <protection locked="0"/>
    </xf>
    <xf numFmtId="1" fontId="15" fillId="0" borderId="73" xfId="0" applyNumberFormat="1" applyFont="1" applyBorder="1" applyAlignment="1" applyProtection="1">
      <alignment horizontal="center" vertical="center"/>
      <protection/>
    </xf>
    <xf numFmtId="1" fontId="15" fillId="0" borderId="72" xfId="0" applyNumberFormat="1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99" xfId="0" applyFont="1" applyBorder="1" applyAlignment="1" applyProtection="1">
      <alignment horizontal="center" vertical="center"/>
      <protection/>
    </xf>
    <xf numFmtId="0" fontId="15" fillId="0" borderId="9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4" fillId="0" borderId="1" xfId="0" applyFont="1" applyAlignment="1" applyProtection="1">
      <alignment wrapText="1"/>
      <protection locked="0"/>
    </xf>
    <xf numFmtId="0" fontId="9" fillId="0" borderId="1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00" xfId="0" applyNumberFormat="1" applyFont="1" applyBorder="1" applyAlignment="1" applyProtection="1">
      <alignment horizontal="center" vertical="center" textRotation="90"/>
      <protection/>
    </xf>
    <xf numFmtId="49" fontId="20" fillId="0" borderId="84" xfId="0" applyNumberFormat="1" applyFont="1" applyBorder="1" applyAlignment="1" applyProtection="1">
      <alignment horizontal="center" vertical="center"/>
      <protection/>
    </xf>
    <xf numFmtId="49" fontId="20" fillId="0" borderId="92" xfId="0" applyNumberFormat="1" applyFont="1" applyBorder="1" applyAlignment="1" applyProtection="1">
      <alignment horizontal="center" vertical="center"/>
      <protection/>
    </xf>
    <xf numFmtId="49" fontId="4" fillId="0" borderId="88" xfId="0" applyNumberFormat="1" applyFont="1" applyBorder="1" applyAlignment="1" applyProtection="1">
      <alignment horizontal="center" vertical="center" textRotation="90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54" xfId="0" applyFont="1" applyBorder="1" applyAlignment="1" applyProtection="1">
      <alignment horizontal="center" wrapText="1"/>
      <protection/>
    </xf>
    <xf numFmtId="0" fontId="4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01" xfId="0" applyNumberFormat="1" applyFont="1" applyFill="1" applyBorder="1" applyAlignment="1" applyProtection="1">
      <alignment horizontal="center" vertical="center"/>
      <protection locked="0"/>
    </xf>
    <xf numFmtId="0" fontId="4" fillId="2" borderId="59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0" fontId="9" fillId="0" borderId="55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73" xfId="0" applyFont="1" applyFill="1" applyBorder="1" applyAlignment="1" applyProtection="1">
      <alignment horizontal="center" vertical="center" textRotation="90" wrapText="1"/>
      <protection/>
    </xf>
    <xf numFmtId="0" fontId="4" fillId="0" borderId="92" xfId="0" applyFont="1" applyFill="1" applyBorder="1" applyAlignment="1" applyProtection="1">
      <alignment horizontal="center" vertical="center" textRotation="90" wrapText="1"/>
      <protection/>
    </xf>
    <xf numFmtId="0" fontId="4" fillId="0" borderId="76" xfId="0" applyFont="1" applyFill="1" applyBorder="1" applyAlignment="1" applyProtection="1">
      <alignment horizontal="center" vertical="center" textRotation="90" wrapText="1"/>
      <protection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01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/>
      <protection/>
    </xf>
    <xf numFmtId="49" fontId="20" fillId="0" borderId="92" xfId="0" applyNumberFormat="1" applyFont="1" applyBorder="1" applyAlignment="1" applyProtection="1">
      <alignment horizontal="center" vertical="center" wrapText="1"/>
      <protection/>
    </xf>
    <xf numFmtId="0" fontId="20" fillId="0" borderId="54" xfId="0" applyFont="1" applyBorder="1" applyAlignment="1" applyProtection="1">
      <alignment horizontal="center" wrapText="1"/>
      <protection/>
    </xf>
    <xf numFmtId="49" fontId="22" fillId="0" borderId="27" xfId="0" applyNumberFormat="1" applyFont="1" applyFill="1" applyBorder="1" applyAlignment="1" applyProtection="1">
      <alignment vertical="center"/>
      <protection/>
    </xf>
    <xf numFmtId="49" fontId="22" fillId="0" borderId="39" xfId="0" applyNumberFormat="1" applyFont="1" applyFill="1" applyBorder="1" applyAlignment="1" applyProtection="1">
      <alignment vertical="center"/>
      <protection/>
    </xf>
    <xf numFmtId="49" fontId="22" fillId="0" borderId="12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 vertical="center" textRotation="90" wrapText="1"/>
      <protection/>
    </xf>
    <xf numFmtId="0" fontId="4" fillId="0" borderId="69" xfId="0" applyFont="1" applyFill="1" applyBorder="1" applyAlignment="1" applyProtection="1">
      <alignment horizontal="center" vertical="center" textRotation="90" wrapText="1"/>
      <protection/>
    </xf>
    <xf numFmtId="0" fontId="4" fillId="0" borderId="44" xfId="0" applyFont="1" applyFill="1" applyBorder="1" applyAlignment="1" applyProtection="1">
      <alignment horizontal="center" vertical="center" textRotation="90" wrapText="1"/>
      <protection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20" fillId="0" borderId="92" xfId="0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27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 textRotation="90" wrapText="1"/>
      <protection/>
    </xf>
    <xf numFmtId="0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81" xfId="0" applyNumberFormat="1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49" fontId="24" fillId="0" borderId="39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4" fillId="0" borderId="84" xfId="0" applyFont="1" applyFill="1" applyBorder="1" applyAlignment="1" applyProtection="1">
      <alignment horizontal="center" vertical="center"/>
      <protection/>
    </xf>
    <xf numFmtId="0" fontId="4" fillId="0" borderId="92" xfId="0" applyFont="1" applyFill="1" applyBorder="1" applyAlignment="1" applyProtection="1">
      <alignment horizontal="center" vertical="center"/>
      <protection/>
    </xf>
    <xf numFmtId="0" fontId="4" fillId="0" borderId="102" xfId="0" applyFont="1" applyFill="1" applyBorder="1" applyAlignment="1" applyProtection="1">
      <alignment horizontal="center" vertical="center"/>
      <protection/>
    </xf>
    <xf numFmtId="0" fontId="4" fillId="2" borderId="84" xfId="0" applyFont="1" applyFill="1" applyBorder="1" applyAlignment="1" applyProtection="1">
      <alignment horizontal="center" vertical="center" wrapText="1"/>
      <protection locked="0"/>
    </xf>
    <xf numFmtId="0" fontId="7" fillId="2" borderId="92" xfId="0" applyFont="1" applyFill="1" applyBorder="1" applyAlignment="1" applyProtection="1">
      <alignment horizontal="center" vertical="center" wrapText="1"/>
      <protection locked="0"/>
    </xf>
    <xf numFmtId="0" fontId="7" fillId="2" borderId="10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71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49" fontId="22" fillId="0" borderId="27" xfId="0" applyNumberFormat="1" applyFont="1" applyFill="1" applyBorder="1" applyAlignment="1" applyProtection="1">
      <alignment horizontal="center" vertical="center"/>
      <protection/>
    </xf>
    <xf numFmtId="49" fontId="22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103" xfId="0" applyFont="1" applyFill="1" applyBorder="1" applyAlignment="1" applyProtection="1">
      <alignment horizontal="center" vertical="center" textRotation="90"/>
      <protection/>
    </xf>
    <xf numFmtId="0" fontId="4" fillId="0" borderId="54" xfId="0" applyFont="1" applyFill="1" applyBorder="1" applyAlignment="1" applyProtection="1">
      <alignment horizontal="center" vertical="center" textRotation="90"/>
      <protection/>
    </xf>
    <xf numFmtId="0" fontId="4" fillId="0" borderId="77" xfId="0" applyFont="1" applyFill="1" applyBorder="1" applyAlignment="1" applyProtection="1">
      <alignment horizontal="center" vertical="center" textRotation="90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2" borderId="92" xfId="0" applyFont="1" applyFill="1" applyBorder="1" applyAlignment="1" applyProtection="1">
      <alignment horizontal="center" vertical="center"/>
      <protection locked="0"/>
    </xf>
    <xf numFmtId="0" fontId="7" fillId="2" borderId="103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7" fillId="2" borderId="102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86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7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04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horizontal="center" vertical="center" textRotation="90"/>
      <protection/>
    </xf>
    <xf numFmtId="0" fontId="4" fillId="0" borderId="45" xfId="0" applyFont="1" applyFill="1" applyBorder="1" applyAlignment="1" applyProtection="1">
      <alignment horizontal="center" vertical="center" textRotation="90"/>
      <protection/>
    </xf>
    <xf numFmtId="0" fontId="20" fillId="0" borderId="102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wrapText="1"/>
      <protection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5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7" fillId="0" borderId="22" xfId="0" applyFont="1" applyBorder="1" applyAlignment="1">
      <alignment horizontal="right"/>
    </xf>
    <xf numFmtId="0" fontId="27" fillId="2" borderId="22" xfId="0" applyFont="1" applyFill="1" applyBorder="1" applyAlignment="1" applyProtection="1">
      <alignment/>
      <protection locked="0"/>
    </xf>
    <xf numFmtId="0" fontId="77" fillId="0" borderId="0" xfId="0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Fill="1" applyBorder="1" applyAlignment="1">
      <alignment wrapText="1"/>
    </xf>
    <xf numFmtId="49" fontId="27" fillId="2" borderId="22" xfId="0" applyNumberFormat="1" applyFont="1" applyFill="1" applyBorder="1" applyAlignment="1" applyProtection="1">
      <alignment horizontal="left"/>
      <protection locked="0"/>
    </xf>
    <xf numFmtId="0" fontId="27" fillId="0" borderId="22" xfId="0" applyNumberFormat="1" applyFont="1" applyFill="1" applyBorder="1" applyAlignment="1" applyProtection="1">
      <alignment horizontal="left" wrapText="1"/>
      <protection/>
    </xf>
    <xf numFmtId="180" fontId="0" fillId="0" borderId="0" xfId="0" applyNumberFormat="1" applyFill="1" applyBorder="1" applyAlignment="1">
      <alignment wrapText="1"/>
    </xf>
    <xf numFmtId="0" fontId="27" fillId="2" borderId="2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0" fontId="77" fillId="0" borderId="22" xfId="0" applyFont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/>
      <protection locked="0"/>
    </xf>
    <xf numFmtId="0" fontId="79" fillId="0" borderId="0" xfId="0" applyFont="1" applyFill="1" applyBorder="1" applyAlignment="1">
      <alignment horizontal="left" wrapText="1"/>
    </xf>
    <xf numFmtId="0" fontId="77" fillId="0" borderId="22" xfId="0" applyFont="1" applyBorder="1" applyAlignment="1">
      <alignment horizontal="right" wrapText="1"/>
    </xf>
    <xf numFmtId="0" fontId="77" fillId="0" borderId="0" xfId="0" applyFont="1" applyBorder="1" applyAlignment="1">
      <alignment horizontal="left"/>
    </xf>
    <xf numFmtId="0" fontId="77" fillId="2" borderId="22" xfId="0" applyFont="1" applyFill="1" applyBorder="1" applyAlignment="1" applyProtection="1">
      <alignment horizontal="left"/>
      <protection locked="0"/>
    </xf>
    <xf numFmtId="49" fontId="77" fillId="2" borderId="22" xfId="0" applyNumberFormat="1" applyFont="1" applyFill="1" applyBorder="1" applyAlignment="1" applyProtection="1">
      <alignment horizontal="left"/>
      <protection locked="0"/>
    </xf>
    <xf numFmtId="0" fontId="80" fillId="0" borderId="0" xfId="0" applyFont="1" applyBorder="1" applyAlignment="1">
      <alignment horizontal="center"/>
    </xf>
    <xf numFmtId="0" fontId="27" fillId="2" borderId="22" xfId="0" applyFont="1" applyFill="1" applyBorder="1" applyAlignment="1" applyProtection="1">
      <alignment vertical="center"/>
      <protection locked="0"/>
    </xf>
    <xf numFmtId="0" fontId="27" fillId="34" borderId="22" xfId="0" applyFont="1" applyFill="1" applyBorder="1" applyAlignment="1" applyProtection="1">
      <alignment vertical="center"/>
      <protection locked="0"/>
    </xf>
    <xf numFmtId="0" fontId="77" fillId="0" borderId="0" xfId="0" applyFont="1" applyBorder="1" applyAlignment="1">
      <alignment horizontal="right" wrapText="1"/>
    </xf>
    <xf numFmtId="0" fontId="27" fillId="2" borderId="22" xfId="0" applyFont="1" applyFill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81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 — Акцент3" xfId="15"/>
    <cellStyle name="Currency [0]" xfId="16"/>
    <cellStyle name="Comma [0]" xfId="17"/>
    <cellStyle name="Currency" xfId="18"/>
    <cellStyle name="Comma" xfId="19"/>
    <cellStyle name="40% — Акцент6" xfId="20"/>
    <cellStyle name="Percent" xfId="21"/>
    <cellStyle name="20% — Акцент2" xfId="22"/>
    <cellStyle name="Итого" xfId="23"/>
    <cellStyle name="Вывод" xfId="24"/>
    <cellStyle name="Hyperlink" xfId="25"/>
    <cellStyle name="Примечание" xfId="26"/>
    <cellStyle name="40% — Акцент4" xfId="27"/>
    <cellStyle name="Followed Hyperlink" xfId="28"/>
    <cellStyle name="Предупреждающий текст" xfId="29"/>
    <cellStyle name="Заголовок" xfId="30"/>
    <cellStyle name="Пояснительный текст" xfId="31"/>
    <cellStyle name="Заголовок 1" xfId="32"/>
    <cellStyle name="Заголовок 2" xfId="33"/>
    <cellStyle name="Заголовок 3" xfId="34"/>
    <cellStyle name="Заголовок 4" xfId="35"/>
    <cellStyle name="Ввод" xfId="36"/>
    <cellStyle name="Проверить ячейку" xfId="37"/>
    <cellStyle name="Вычисление" xfId="38"/>
    <cellStyle name="Связанная ячейка" xfId="39"/>
    <cellStyle name="40% — Акцент5" xfId="40"/>
    <cellStyle name="Хороший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4">
    <dxf>
      <fill>
        <patternFill patternType="solid">
          <fgColor indexed="65"/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E3E3E3"/>
        </patternFill>
      </fill>
      <border/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9525</xdr:rowOff>
    </xdr:from>
    <xdr:to>
      <xdr:col>6</xdr:col>
      <xdr:colOff>114300</xdr:colOff>
      <xdr:row>20</xdr:row>
      <xdr:rowOff>0</xdr:rowOff>
    </xdr:to>
    <xdr:sp>
      <xdr:nvSpPr>
        <xdr:cNvPr id="1" name="Line 110"/>
        <xdr:cNvSpPr>
          <a:spLocks/>
        </xdr:cNvSpPr>
      </xdr:nvSpPr>
      <xdr:spPr>
        <a:xfrm>
          <a:off x="1800225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104775</xdr:colOff>
      <xdr:row>19</xdr:row>
      <xdr:rowOff>9525</xdr:rowOff>
    </xdr:from>
    <xdr:to>
      <xdr:col>15</xdr:col>
      <xdr:colOff>104775</xdr:colOff>
      <xdr:row>20</xdr:row>
      <xdr:rowOff>0</xdr:rowOff>
    </xdr:to>
    <xdr:sp>
      <xdr:nvSpPr>
        <xdr:cNvPr id="2" name="Line 111"/>
        <xdr:cNvSpPr>
          <a:spLocks/>
        </xdr:cNvSpPr>
      </xdr:nvSpPr>
      <xdr:spPr>
        <a:xfrm>
          <a:off x="40195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9525</xdr:rowOff>
    </xdr:from>
    <xdr:to>
      <xdr:col>10</xdr:col>
      <xdr:colOff>104775</xdr:colOff>
      <xdr:row>20</xdr:row>
      <xdr:rowOff>0</xdr:rowOff>
    </xdr:to>
    <xdr:sp>
      <xdr:nvSpPr>
        <xdr:cNvPr id="3" name="Line 112"/>
        <xdr:cNvSpPr>
          <a:spLocks/>
        </xdr:cNvSpPr>
      </xdr:nvSpPr>
      <xdr:spPr>
        <a:xfrm>
          <a:off x="27813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104775</xdr:colOff>
      <xdr:row>19</xdr:row>
      <xdr:rowOff>9525</xdr:rowOff>
    </xdr:from>
    <xdr:to>
      <xdr:col>19</xdr:col>
      <xdr:colOff>104775</xdr:colOff>
      <xdr:row>20</xdr:row>
      <xdr:rowOff>0</xdr:rowOff>
    </xdr:to>
    <xdr:sp>
      <xdr:nvSpPr>
        <xdr:cNvPr id="4" name="Line 113"/>
        <xdr:cNvSpPr>
          <a:spLocks/>
        </xdr:cNvSpPr>
      </xdr:nvSpPr>
      <xdr:spPr>
        <a:xfrm>
          <a:off x="50101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9525</xdr:rowOff>
    </xdr:from>
    <xdr:to>
      <xdr:col>23</xdr:col>
      <xdr:colOff>104775</xdr:colOff>
      <xdr:row>20</xdr:row>
      <xdr:rowOff>0</xdr:rowOff>
    </xdr:to>
    <xdr:sp>
      <xdr:nvSpPr>
        <xdr:cNvPr id="5" name="Line 114"/>
        <xdr:cNvSpPr>
          <a:spLocks/>
        </xdr:cNvSpPr>
      </xdr:nvSpPr>
      <xdr:spPr>
        <a:xfrm>
          <a:off x="60007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104775</xdr:colOff>
      <xdr:row>19</xdr:row>
      <xdr:rowOff>9525</xdr:rowOff>
    </xdr:from>
    <xdr:to>
      <xdr:col>27</xdr:col>
      <xdr:colOff>104775</xdr:colOff>
      <xdr:row>20</xdr:row>
      <xdr:rowOff>0</xdr:rowOff>
    </xdr:to>
    <xdr:sp>
      <xdr:nvSpPr>
        <xdr:cNvPr id="6" name="Line 115"/>
        <xdr:cNvSpPr>
          <a:spLocks/>
        </xdr:cNvSpPr>
      </xdr:nvSpPr>
      <xdr:spPr>
        <a:xfrm>
          <a:off x="69913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104775</xdr:colOff>
      <xdr:row>19</xdr:row>
      <xdr:rowOff>9525</xdr:rowOff>
    </xdr:from>
    <xdr:to>
      <xdr:col>32</xdr:col>
      <xdr:colOff>104775</xdr:colOff>
      <xdr:row>20</xdr:row>
      <xdr:rowOff>0</xdr:rowOff>
    </xdr:to>
    <xdr:sp>
      <xdr:nvSpPr>
        <xdr:cNvPr id="7" name="Line 116"/>
        <xdr:cNvSpPr>
          <a:spLocks/>
        </xdr:cNvSpPr>
      </xdr:nvSpPr>
      <xdr:spPr>
        <a:xfrm>
          <a:off x="82296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104775</xdr:colOff>
      <xdr:row>19</xdr:row>
      <xdr:rowOff>9525</xdr:rowOff>
    </xdr:from>
    <xdr:to>
      <xdr:col>36</xdr:col>
      <xdr:colOff>104775</xdr:colOff>
      <xdr:row>20</xdr:row>
      <xdr:rowOff>0</xdr:rowOff>
    </xdr:to>
    <xdr:sp>
      <xdr:nvSpPr>
        <xdr:cNvPr id="8" name="Line 117"/>
        <xdr:cNvSpPr>
          <a:spLocks/>
        </xdr:cNvSpPr>
      </xdr:nvSpPr>
      <xdr:spPr>
        <a:xfrm>
          <a:off x="92202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104775</xdr:colOff>
      <xdr:row>19</xdr:row>
      <xdr:rowOff>9525</xdr:rowOff>
    </xdr:from>
    <xdr:to>
      <xdr:col>49</xdr:col>
      <xdr:colOff>104775</xdr:colOff>
      <xdr:row>20</xdr:row>
      <xdr:rowOff>0</xdr:rowOff>
    </xdr:to>
    <xdr:sp>
      <xdr:nvSpPr>
        <xdr:cNvPr id="9" name="Line 118"/>
        <xdr:cNvSpPr>
          <a:spLocks/>
        </xdr:cNvSpPr>
      </xdr:nvSpPr>
      <xdr:spPr>
        <a:xfrm>
          <a:off x="124396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45</xdr:col>
      <xdr:colOff>104775</xdr:colOff>
      <xdr:row>19</xdr:row>
      <xdr:rowOff>9525</xdr:rowOff>
    </xdr:from>
    <xdr:to>
      <xdr:col>45</xdr:col>
      <xdr:colOff>104775</xdr:colOff>
      <xdr:row>20</xdr:row>
      <xdr:rowOff>0</xdr:rowOff>
    </xdr:to>
    <xdr:sp>
      <xdr:nvSpPr>
        <xdr:cNvPr id="10" name="Line 119"/>
        <xdr:cNvSpPr>
          <a:spLocks/>
        </xdr:cNvSpPr>
      </xdr:nvSpPr>
      <xdr:spPr>
        <a:xfrm>
          <a:off x="114490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161925</xdr:colOff>
      <xdr:row>18</xdr:row>
      <xdr:rowOff>85725</xdr:rowOff>
    </xdr:from>
    <xdr:to>
      <xdr:col>40</xdr:col>
      <xdr:colOff>161925</xdr:colOff>
      <xdr:row>19</xdr:row>
      <xdr:rowOff>152400</xdr:rowOff>
    </xdr:to>
    <xdr:sp>
      <xdr:nvSpPr>
        <xdr:cNvPr id="11" name="Line 120"/>
        <xdr:cNvSpPr>
          <a:spLocks/>
        </xdr:cNvSpPr>
      </xdr:nvSpPr>
      <xdr:spPr>
        <a:xfrm>
          <a:off x="10267950" y="364807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1;%20&#1076;&#1080;&#1089;&#1082;\MegaUpload\&#1050;&#1072;&#1092;&#1077;&#1076;&#1088;&#1072;\&#1056;&#1072;&#1073;&#1086;&#1095;&#1080;&#1077;%20&#1087;&#1083;&#1072;&#1085;&#1099;\2018-19\&#1030;&#1055;&#1047;%20&#1041;&#1072;&#1082;&#1072;&#1083;&#1072;&#1074;&#1088;%20&#1079;&#1072;&#1086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learn.ztu.edu.ua/course/view.php?id=4670" TargetMode="External" /><Relationship Id="rId2" Type="http://schemas.openxmlformats.org/officeDocument/2006/relationships/hyperlink" Target="https://learn.ztu.edu.ua/enrol/index.php?id=785" TargetMode="External" /><Relationship Id="rId3" Type="http://schemas.openxmlformats.org/officeDocument/2006/relationships/hyperlink" Target="https://learn.ztu.edu.ua/course/view.php?id=5934" TargetMode="External" /><Relationship Id="rId4" Type="http://schemas.openxmlformats.org/officeDocument/2006/relationships/hyperlink" Target="https://learn.ztu.edu.ua/course/view.php?id=5343" TargetMode="External" /><Relationship Id="rId5" Type="http://schemas.openxmlformats.org/officeDocument/2006/relationships/hyperlink" Target="https://learn.ztu.edu.ua/course/view.php?id=5247" TargetMode="External" /><Relationship Id="rId6" Type="http://schemas.openxmlformats.org/officeDocument/2006/relationships/hyperlink" Target="https://learn.ztu.edu.ua/course/view.php?id=4604" TargetMode="External" /><Relationship Id="rId7" Type="http://schemas.openxmlformats.org/officeDocument/2006/relationships/hyperlink" Target="https://learn.ztu.edu.ua/course/view.php?id=4886" TargetMode="External" /><Relationship Id="rId8" Type="http://schemas.openxmlformats.org/officeDocument/2006/relationships/hyperlink" Target="https://learn.ztu.edu.ua/course/view.php?id=1420" TargetMode="External" /><Relationship Id="rId9" Type="http://schemas.openxmlformats.org/officeDocument/2006/relationships/hyperlink" Target="https://learn.ztu.edu.ua/course/view.php?id=4383" TargetMode="External" /><Relationship Id="rId10" Type="http://schemas.openxmlformats.org/officeDocument/2006/relationships/hyperlink" Target="https://learn.ztu.edu.ua/enrol/index.php?id=788" TargetMode="External" /><Relationship Id="rId11" Type="http://schemas.openxmlformats.org/officeDocument/2006/relationships/hyperlink" Target="https://learn.ztu.edu.ua/course/view.php?id=2114" TargetMode="External" /><Relationship Id="rId12" Type="http://schemas.openxmlformats.org/officeDocument/2006/relationships/hyperlink" Target="https://learn.ztu.edu.ua/enrol/index.php?id=4788" TargetMode="External" /><Relationship Id="rId13" Type="http://schemas.openxmlformats.org/officeDocument/2006/relationships/hyperlink" Target="https://learn.ztu.edu.ua/enrol/index.php?id=377" TargetMode="External" /><Relationship Id="rId14" Type="http://schemas.openxmlformats.org/officeDocument/2006/relationships/hyperlink" Target="https://learn.ztu.edu.ua/course/view.php?id=3919" TargetMode="External" /><Relationship Id="rId15" Type="http://schemas.openxmlformats.org/officeDocument/2006/relationships/hyperlink" Target="https://learn.ztu.edu.ua/course/view.php?id=2078" TargetMode="External" /><Relationship Id="rId16" Type="http://schemas.openxmlformats.org/officeDocument/2006/relationships/hyperlink" Target="https://learn.ztu.edu.ua/course/view.php?id=2101" TargetMode="External" /><Relationship Id="rId17" Type="http://schemas.openxmlformats.org/officeDocument/2006/relationships/hyperlink" Target="https://learn.ztu.edu.ua/course/view.php?id=4287" TargetMode="External" /><Relationship Id="rId18" Type="http://schemas.openxmlformats.org/officeDocument/2006/relationships/hyperlink" Target="https://learn.ztu.edu.ua/course/view.php?id=4222" TargetMode="External" /><Relationship Id="rId19" Type="http://schemas.openxmlformats.org/officeDocument/2006/relationships/hyperlink" Target="https://learn.ztu.edu.ua/course/view.php?id=1621" TargetMode="External" /><Relationship Id="rId20" Type="http://schemas.openxmlformats.org/officeDocument/2006/relationships/hyperlink" Target="https://learn.ztu.edu.ua/course/search.php?areaids=core_course-course&amp;q=%D0%A2%D1%83%D1%80%D0%B8%D1%81%D1%82%D0%B8%D1%87%D0%BD%D0%B5+%D0%BA%D1%80%D0%B0%D1%97%D0%BD%D0%BE%D0%B7%D0%BD%D0%B0%D0%B2%D1%81%D1%82%D0%B2%D0%BE" TargetMode="External" /><Relationship Id="rId21" Type="http://schemas.openxmlformats.org/officeDocument/2006/relationships/hyperlink" Target="https://learn.ztu.edu.ua/course/view.php?id=932" TargetMode="External" /><Relationship Id="rId22" Type="http://schemas.openxmlformats.org/officeDocument/2006/relationships/hyperlink" Target="https://learn.ztu.edu.ua/course/view.php?id=1523" TargetMode="External" /><Relationship Id="rId23" Type="http://schemas.openxmlformats.org/officeDocument/2006/relationships/hyperlink" Target="https://learn.ztu.edu.ua/enrol/index.php?id=928" TargetMode="External" /><Relationship Id="rId24" Type="http://schemas.openxmlformats.org/officeDocument/2006/relationships/hyperlink" Target="https://learn.ztu.edu.ua/enrol/index.php?id=2095" TargetMode="External" /><Relationship Id="rId25" Type="http://schemas.openxmlformats.org/officeDocument/2006/relationships/hyperlink" Target="https://learn.ztu.edu.ua/enrol/index.php?id=1519" TargetMode="External" /><Relationship Id="rId26" Type="http://schemas.openxmlformats.org/officeDocument/2006/relationships/hyperlink" Target="https://learn.ztu.edu.ua/course/view.php?id=5204" TargetMode="External" /><Relationship Id="rId27" Type="http://schemas.openxmlformats.org/officeDocument/2006/relationships/hyperlink" Target="https://learn.ztu.edu.ua/course/view.php?id=974" TargetMode="External" /><Relationship Id="rId28" Type="http://schemas.openxmlformats.org/officeDocument/2006/relationships/hyperlink" Target="https://learn.ztu.edu.ua/course/view.php?id=4911" TargetMode="External" /><Relationship Id="rId29" Type="http://schemas.openxmlformats.org/officeDocument/2006/relationships/hyperlink" Target="https://learn.ztu.edu.ua/course/view.php?id=3573" TargetMode="External" /><Relationship Id="rId30" Type="http://schemas.openxmlformats.org/officeDocument/2006/relationships/hyperlink" Target="https://learn.ztu.edu.ua/course/view.php?id=4277" TargetMode="External" /><Relationship Id="rId31" Type="http://schemas.openxmlformats.org/officeDocument/2006/relationships/hyperlink" Target="https://learn.ztu.edu.ua/course/view.php?id=4587" TargetMode="External" /><Relationship Id="rId32" Type="http://schemas.openxmlformats.org/officeDocument/2006/relationships/hyperlink" Target="https://learn.ztu.edu.ua/course/view.php?id=1894" TargetMode="External" /><Relationship Id="rId33" Type="http://schemas.openxmlformats.org/officeDocument/2006/relationships/hyperlink" Target="https://learn.ztu.edu.ua/course/view.php?id=4976" TargetMode="External" /><Relationship Id="rId34" Type="http://schemas.openxmlformats.org/officeDocument/2006/relationships/hyperlink" Target="https://learn.ztu.edu.ua/course/view.php?id=6052" TargetMode="External" /><Relationship Id="rId35" Type="http://schemas.openxmlformats.org/officeDocument/2006/relationships/hyperlink" Target="https://learn.ztu.edu.ua/course/view.php?id=6053" TargetMode="External" /><Relationship Id="rId36" Type="http://schemas.openxmlformats.org/officeDocument/2006/relationships/hyperlink" Target="https://learn.ztu.edu.ua/course/view.php?id=4849" TargetMode="External" /><Relationship Id="rId37" Type="http://schemas.openxmlformats.org/officeDocument/2006/relationships/hyperlink" Target="https://learn.ztu.edu.ua/course/view.php?id=3130" TargetMode="External" /><Relationship Id="rId38" Type="http://schemas.openxmlformats.org/officeDocument/2006/relationships/hyperlink" Target="https://learn.ztu.edu.ua/course/view.php?id=3130" TargetMode="External" /><Relationship Id="rId39" Type="http://schemas.openxmlformats.org/officeDocument/2006/relationships/hyperlink" Target="https://learn.ztu.edu.ua/course/view.php?id=3130" TargetMode="External" /><Relationship Id="rId40" Type="http://schemas.openxmlformats.org/officeDocument/2006/relationships/hyperlink" Target="https://learn.ztu.edu.ua/course/view.php?id=3130" TargetMode="External" /><Relationship Id="rId41" Type="http://schemas.openxmlformats.org/officeDocument/2006/relationships/hyperlink" Target="https://learn.ztu.edu.ua/course/view.php?id=3130" TargetMode="External" /><Relationship Id="rId42" Type="http://schemas.openxmlformats.org/officeDocument/2006/relationships/hyperlink" Target="https://learn.ztu.edu.ua/course/view.php?id=627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7">
      <selection activeCell="C35" sqref="C35"/>
    </sheetView>
  </sheetViews>
  <sheetFormatPr defaultColWidth="9" defaultRowHeight="15"/>
  <cols>
    <col min="1" max="1" width="22" style="671" customWidth="1"/>
    <col min="2" max="2" width="46.59765625" style="671" customWidth="1"/>
    <col min="3" max="3" width="33.09765625" style="672" customWidth="1"/>
  </cols>
  <sheetData>
    <row r="1" spans="1:3" ht="15">
      <c r="A1" s="673" t="s">
        <v>0</v>
      </c>
      <c r="B1" s="673"/>
      <c r="C1" s="674"/>
    </row>
    <row r="2" spans="1:10" ht="15">
      <c r="A2" s="673"/>
      <c r="B2" s="673"/>
      <c r="C2" s="674"/>
      <c r="I2" s="700" t="b">
        <v>1</v>
      </c>
      <c r="J2" s="700" t="b">
        <v>1</v>
      </c>
    </row>
    <row r="3" spans="1:3" ht="18">
      <c r="A3" s="675" t="s">
        <v>1</v>
      </c>
      <c r="B3" s="675"/>
      <c r="C3" s="676"/>
    </row>
    <row r="4" spans="1:3" ht="15">
      <c r="A4" s="677" t="s">
        <v>2</v>
      </c>
      <c r="B4" s="678" t="s">
        <v>3</v>
      </c>
      <c r="C4" s="676"/>
    </row>
    <row r="5" spans="1:3" ht="15">
      <c r="A5" s="677" t="s">
        <v>4</v>
      </c>
      <c r="B5" s="678" t="s">
        <v>5</v>
      </c>
      <c r="C5" s="676"/>
    </row>
    <row r="6" spans="1:3" ht="15">
      <c r="A6" s="679"/>
      <c r="B6" s="680"/>
      <c r="C6" s="676"/>
    </row>
    <row r="7" spans="1:3" ht="18">
      <c r="A7" s="675" t="s">
        <v>6</v>
      </c>
      <c r="B7" s="675"/>
      <c r="C7" s="681"/>
    </row>
    <row r="8" spans="1:3" ht="15">
      <c r="A8" s="677" t="s">
        <v>7</v>
      </c>
      <c r="B8" s="682" t="s">
        <v>8</v>
      </c>
      <c r="C8" s="683" t="str">
        <f>(INDEX(Довідники!B2:B30,B8,1))</f>
        <v>Сфера обслуговування</v>
      </c>
    </row>
    <row r="9" spans="1:3" ht="15">
      <c r="A9" s="677" t="s">
        <v>9</v>
      </c>
      <c r="B9" s="682" t="s">
        <v>10</v>
      </c>
      <c r="C9" s="683" t="str">
        <f ca="1">OFFSET(Довідники!B1,B8,RIGHT(B9,1))</f>
        <v>Туризм</v>
      </c>
    </row>
    <row r="10" spans="1:3" ht="15">
      <c r="A10" s="677" t="s">
        <v>11</v>
      </c>
      <c r="B10" s="682" t="s">
        <v>12</v>
      </c>
      <c r="C10" s="684"/>
    </row>
    <row r="11" spans="1:3" ht="15">
      <c r="A11" s="677" t="s">
        <v>13</v>
      </c>
      <c r="B11" s="685" t="s">
        <v>14</v>
      </c>
      <c r="C11" s="686"/>
    </row>
    <row r="12" spans="1:3" ht="30.75">
      <c r="A12" s="687" t="s">
        <v>15</v>
      </c>
      <c r="B12" s="688" t="s">
        <v>16</v>
      </c>
      <c r="C12" s="689" t="s">
        <v>17</v>
      </c>
    </row>
    <row r="13" spans="1:3" ht="15">
      <c r="A13" s="677" t="s">
        <v>18</v>
      </c>
      <c r="B13" s="685" t="s">
        <v>19</v>
      </c>
      <c r="C13" s="686"/>
    </row>
    <row r="14" spans="1:3" ht="15">
      <c r="A14" s="677" t="s">
        <v>20</v>
      </c>
      <c r="B14" s="685" t="s">
        <v>21</v>
      </c>
      <c r="C14" s="686"/>
    </row>
    <row r="15" spans="1:3" ht="15">
      <c r="A15" s="677" t="s">
        <v>22</v>
      </c>
      <c r="B15" s="685" t="s">
        <v>23</v>
      </c>
      <c r="C15" s="686"/>
    </row>
    <row r="16" spans="1:3" ht="42" customHeight="1">
      <c r="A16" s="690" t="s">
        <v>24</v>
      </c>
      <c r="B16" s="685"/>
      <c r="C16" s="676"/>
    </row>
    <row r="17" spans="1:3" ht="15">
      <c r="A17" s="679"/>
      <c r="B17" s="691"/>
      <c r="C17" s="676"/>
    </row>
    <row r="18" spans="1:3" ht="18">
      <c r="A18" s="675" t="s">
        <v>25</v>
      </c>
      <c r="B18" s="675"/>
      <c r="C18" s="676"/>
    </row>
    <row r="19" spans="1:3" ht="15">
      <c r="A19" s="677" t="s">
        <v>26</v>
      </c>
      <c r="B19" s="692">
        <v>11</v>
      </c>
      <c r="C19" s="676"/>
    </row>
    <row r="20" spans="1:3" ht="15">
      <c r="A20" s="677" t="s">
        <v>27</v>
      </c>
      <c r="B20" s="693" t="s">
        <v>28</v>
      </c>
      <c r="C20" s="676"/>
    </row>
    <row r="21" spans="1:3" ht="15">
      <c r="A21" s="694"/>
      <c r="B21" s="694"/>
      <c r="C21" s="676"/>
    </row>
    <row r="22" spans="1:3" ht="15">
      <c r="A22" s="679"/>
      <c r="B22" s="680"/>
      <c r="C22" s="676"/>
    </row>
    <row r="23" spans="1:3" ht="18">
      <c r="A23" s="675" t="s">
        <v>29</v>
      </c>
      <c r="B23" s="675"/>
      <c r="C23" s="676"/>
    </row>
    <row r="24" spans="1:3" ht="15">
      <c r="A24" s="690" t="s">
        <v>30</v>
      </c>
      <c r="B24" s="695" t="s">
        <v>31</v>
      </c>
      <c r="C24" s="676"/>
    </row>
    <row r="25" spans="1:4" ht="18">
      <c r="A25" s="690" t="s">
        <v>32</v>
      </c>
      <c r="B25" s="695" t="s">
        <v>33</v>
      </c>
      <c r="C25" s="675" t="s">
        <v>34</v>
      </c>
      <c r="D25" s="675"/>
    </row>
    <row r="26" spans="1:3" ht="15">
      <c r="A26" s="690" t="s">
        <v>35</v>
      </c>
      <c r="B26" s="695" t="s">
        <v>36</v>
      </c>
      <c r="C26" s="695" t="s">
        <v>37</v>
      </c>
    </row>
    <row r="27" spans="1:3" ht="15">
      <c r="A27" s="690" t="s">
        <v>38</v>
      </c>
      <c r="B27" s="695" t="s">
        <v>36</v>
      </c>
      <c r="C27" s="695" t="s">
        <v>37</v>
      </c>
    </row>
    <row r="28" spans="1:3" ht="15">
      <c r="A28" s="690" t="s">
        <v>39</v>
      </c>
      <c r="B28" s="695" t="s">
        <v>40</v>
      </c>
      <c r="C28" s="696"/>
    </row>
    <row r="29" spans="1:3" ht="30.75">
      <c r="A29" s="690" t="s">
        <v>41</v>
      </c>
      <c r="B29" s="695" t="s">
        <v>42</v>
      </c>
      <c r="C29" s="695" t="s">
        <v>37</v>
      </c>
    </row>
    <row r="30" spans="1:3" ht="30.75">
      <c r="A30" s="690" t="s">
        <v>43</v>
      </c>
      <c r="B30" s="695" t="s">
        <v>44</v>
      </c>
      <c r="C30" s="695" t="s">
        <v>37</v>
      </c>
    </row>
    <row r="31" spans="1:3" ht="15">
      <c r="A31" s="697"/>
      <c r="B31" s="680"/>
      <c r="C31" s="676"/>
    </row>
    <row r="33" spans="1:2" ht="18">
      <c r="A33" s="675" t="s">
        <v>45</v>
      </c>
      <c r="B33" s="675"/>
    </row>
    <row r="34" spans="1:2" ht="15">
      <c r="A34" s="671" t="s">
        <v>46</v>
      </c>
      <c r="B34" s="698" t="s">
        <v>47</v>
      </c>
    </row>
    <row r="35" ht="30">
      <c r="B35" s="699" t="s">
        <v>48</v>
      </c>
    </row>
    <row r="36" ht="30">
      <c r="B36" s="699" t="s">
        <v>49</v>
      </c>
    </row>
    <row r="37" ht="15">
      <c r="B37" s="699" t="s">
        <v>50</v>
      </c>
    </row>
    <row r="38" ht="30">
      <c r="B38" s="699" t="s">
        <v>51</v>
      </c>
    </row>
    <row r="39" ht="15">
      <c r="B39" s="699" t="s">
        <v>52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A3:B3"/>
    <mergeCell ref="A7:B7"/>
    <mergeCell ref="A18:B18"/>
    <mergeCell ref="A23:B23"/>
    <mergeCell ref="C25:D25"/>
    <mergeCell ref="A33:B33"/>
    <mergeCell ref="C1:C2"/>
    <mergeCell ref="A1:B2"/>
  </mergeCells>
  <conditionalFormatting sqref="B9">
    <cfRule type="expression" priority="1" dxfId="0" stopIfTrue="1">
      <formula>NOT(VALUE(LEFT(B9,2))=VALUE(B8))</formula>
    </cfRule>
  </conditionalFormatting>
  <dataValidations count="6">
    <dataValidation type="custom" allowBlank="1" showInputMessage="1" showErrorMessage="1" sqref="B9">
      <formula1>VALUE(LEFT(B9,2))=VALUE(B8)</formula1>
    </dataValidation>
    <dataValidation type="list" allowBlank="1" showInputMessage="1" showErrorMessage="1" sqref="B5">
      <formula1>"денна,заочна"</formula1>
    </dataValidation>
    <dataValidation type="list" allowBlank="1" showInputMessage="1" showErrorMessage="1" sqref="B4">
      <formula1>"бакалавр,магістр,молодший бакалавр"</formula1>
    </dataValidation>
    <dataValidation type="list" allowBlank="1" showInputMessage="1" showErrorMessage="1" sqref="B17">
      <formula1>"повної загальної середньої освіти, диплому молодшого спеціаліста (молодшого бакалавра)"</formula1>
    </dataValidation>
    <dataValidation type="list" allowBlank="1" showInputMessage="1" showErrorMessage="1" sqref="B10">
      <formula1>"Освітньо-професійна,Освітньо-наукова"</formula1>
    </dataValidation>
    <dataValidation type="list" allowBlank="1" showInputMessage="1" showErrorMessage="1" sqref="B15">
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SheetLayoutView="115" workbookViewId="0" topLeftCell="A27">
      <selection activeCell="AA16" sqref="AA16"/>
    </sheetView>
  </sheetViews>
  <sheetFormatPr defaultColWidth="8.796875" defaultRowHeight="15"/>
  <cols>
    <col min="1" max="1" width="4.69921875" style="336" customWidth="1"/>
    <col min="2" max="54" width="2.59765625" style="336" customWidth="1"/>
    <col min="55" max="64" width="9" style="336" bestFit="1" customWidth="1"/>
    <col min="65" max="16384" width="8.796875" style="336" customWidth="1"/>
  </cols>
  <sheetData>
    <row r="1" ht="12.75">
      <c r="AT1" s="336" t="str">
        <f>Налаштування!B34</f>
        <v>Ф-19.10-04.02/242.00.2/Б/4/Д-2023</v>
      </c>
    </row>
    <row r="2" spans="1:54" ht="13.5">
      <c r="A2" s="523"/>
      <c r="B2" s="524"/>
      <c r="C2" s="524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30"/>
      <c r="T2" s="530"/>
      <c r="U2" s="530"/>
      <c r="V2" s="530"/>
      <c r="W2" s="530"/>
      <c r="X2" s="530"/>
      <c r="Y2" s="530"/>
      <c r="Z2" s="523"/>
      <c r="AA2" s="606" t="s">
        <v>53</v>
      </c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530"/>
      <c r="AW2" s="530"/>
      <c r="AX2" s="530"/>
      <c r="AY2" s="530"/>
      <c r="AZ2" s="530"/>
      <c r="BA2" s="530"/>
      <c r="BB2" s="530"/>
    </row>
    <row r="3" spans="1:54" ht="15" customHeight="1">
      <c r="A3" s="523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4"/>
      <c r="R3" s="524"/>
      <c r="S3" s="530"/>
      <c r="T3" s="530"/>
      <c r="U3" s="530"/>
      <c r="V3" s="530"/>
      <c r="W3" s="530"/>
      <c r="X3" s="530"/>
      <c r="Y3" s="530"/>
      <c r="Z3" s="530"/>
      <c r="AA3" s="607" t="s">
        <v>54</v>
      </c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609"/>
      <c r="AS3" s="530"/>
      <c r="AT3" s="530"/>
      <c r="AU3" s="530"/>
      <c r="AV3" s="530"/>
      <c r="AW3" s="530"/>
      <c r="AX3" s="530"/>
      <c r="AY3" s="530"/>
      <c r="AZ3" s="530"/>
      <c r="BA3" s="530"/>
      <c r="BB3" s="530"/>
    </row>
    <row r="4" spans="1:54" ht="17.25" customHeight="1">
      <c r="A4" s="523"/>
      <c r="B4" s="525" t="s">
        <v>55</v>
      </c>
      <c r="C4" s="525"/>
      <c r="D4" s="526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30"/>
      <c r="T4" s="530"/>
      <c r="U4" s="530"/>
      <c r="V4" s="530"/>
      <c r="W4" s="530"/>
      <c r="X4" s="523"/>
      <c r="Y4" s="608"/>
      <c r="Z4" s="608"/>
      <c r="AA4" s="523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523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</row>
    <row r="5" spans="1:54" ht="17.25" customHeight="1">
      <c r="A5" s="523"/>
      <c r="B5" s="528" t="str">
        <f>CONCATENATE("рішенням Вченої ради (протокол №",Налаштування!B19," від ",Налаштування!B20)</f>
        <v>рішенням Вченої ради (протокол №11 від 11 серпня 2023 р.</v>
      </c>
      <c r="C5" s="524"/>
      <c r="D5" s="526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30"/>
      <c r="T5" s="530"/>
      <c r="U5" s="530"/>
      <c r="V5" s="530"/>
      <c r="W5" s="530"/>
      <c r="X5" s="523"/>
      <c r="Y5" s="608"/>
      <c r="Z5" s="608"/>
      <c r="AA5" s="523"/>
      <c r="AB5" s="608"/>
      <c r="AC5" s="608"/>
      <c r="AD5" s="608"/>
      <c r="AE5" s="608"/>
      <c r="AF5" s="608"/>
      <c r="AG5" s="608"/>
      <c r="AH5" s="628"/>
      <c r="AI5" s="628"/>
      <c r="AJ5" s="628"/>
      <c r="AK5" s="628"/>
      <c r="AL5" s="628"/>
      <c r="AM5" s="628"/>
      <c r="AN5" s="628"/>
      <c r="AO5" s="628"/>
      <c r="AP5" s="628"/>
      <c r="AQ5" s="628"/>
      <c r="AR5" s="628"/>
      <c r="AS5" s="628"/>
      <c r="AT5" s="628"/>
      <c r="AU5" s="628"/>
      <c r="AV5" s="628"/>
      <c r="AW5" s="628"/>
      <c r="AX5" s="628"/>
      <c r="AY5" s="628"/>
      <c r="AZ5" s="628"/>
      <c r="BA5" s="628"/>
      <c r="BB5" s="628"/>
    </row>
    <row r="6" spans="1:54" ht="9" customHeight="1">
      <c r="A6" s="523"/>
      <c r="B6" s="528"/>
      <c r="C6" s="524"/>
      <c r="D6" s="526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30"/>
      <c r="T6" s="530"/>
      <c r="U6" s="530"/>
      <c r="V6" s="530"/>
      <c r="W6" s="530"/>
      <c r="X6" s="523"/>
      <c r="Y6" s="608"/>
      <c r="Z6" s="608"/>
      <c r="AA6" s="523"/>
      <c r="AB6" s="608"/>
      <c r="AC6" s="608"/>
      <c r="AD6" s="608"/>
      <c r="AE6" s="608"/>
      <c r="AF6" s="608"/>
      <c r="AG6" s="60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</row>
    <row r="7" spans="1:54" ht="16.5" customHeight="1">
      <c r="A7" s="523"/>
      <c r="B7" s="527" t="s">
        <v>56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3"/>
      <c r="R7" s="523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628"/>
    </row>
    <row r="8" spans="1:54" ht="16.5" customHeight="1">
      <c r="A8" s="523"/>
      <c r="B8" s="528" t="str">
        <f>CONCATENATE(Налаштування!B20)</f>
        <v>11 серпня 2023 р.</v>
      </c>
      <c r="C8" s="524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  <c r="BB8" s="628"/>
    </row>
    <row r="9" spans="1:54" ht="26.25" customHeight="1">
      <c r="A9" s="523"/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23"/>
      <c r="X9" s="530"/>
      <c r="Y9" s="530"/>
      <c r="Z9" s="609" t="s">
        <v>57</v>
      </c>
      <c r="AA9" s="523"/>
      <c r="AB9" s="609"/>
      <c r="AC9" s="609"/>
      <c r="AD9" s="609"/>
      <c r="AE9" s="609"/>
      <c r="AF9" s="609"/>
      <c r="AG9" s="609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  <c r="BB9" s="628"/>
    </row>
    <row r="10" spans="1:54" ht="15" customHeight="1">
      <c r="A10" s="523"/>
      <c r="B10" s="527"/>
      <c r="C10" s="527"/>
      <c r="D10" s="530"/>
      <c r="E10" s="530"/>
      <c r="F10" s="530"/>
      <c r="G10" s="530"/>
      <c r="H10" s="530"/>
      <c r="I10" s="530"/>
      <c r="J10" s="530"/>
      <c r="K10" s="530"/>
      <c r="L10" s="523"/>
      <c r="M10" s="578"/>
      <c r="N10" s="578"/>
      <c r="O10" s="578"/>
      <c r="P10" s="578"/>
      <c r="Q10" s="578"/>
      <c r="R10" s="578"/>
      <c r="S10" s="578"/>
      <c r="T10" s="578"/>
      <c r="U10" s="578"/>
      <c r="V10" s="523"/>
      <c r="W10" s="523"/>
      <c r="X10" s="578"/>
      <c r="Y10" s="578"/>
      <c r="Z10" s="590" t="str">
        <f>CONCATENATE("підготовки  фахівців  освітнього  ступеня  «",Налаштування!B4,"»")</f>
        <v>підготовки  фахівців  освітнього  ступеня  «бакалавр»</v>
      </c>
      <c r="AA10" s="610"/>
      <c r="AB10" s="610"/>
      <c r="AC10" s="610"/>
      <c r="AD10" s="610"/>
      <c r="AE10" s="610"/>
      <c r="AF10" s="610"/>
      <c r="AG10" s="523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</row>
    <row r="11" spans="1:54" ht="15" customHeight="1">
      <c r="A11" s="523"/>
      <c r="B11" s="527"/>
      <c r="C11" s="527"/>
      <c r="D11" s="530"/>
      <c r="E11" s="530"/>
      <c r="F11" s="530"/>
      <c r="G11" s="530"/>
      <c r="H11" s="530"/>
      <c r="I11" s="530"/>
      <c r="J11" s="530"/>
      <c r="K11" s="530"/>
      <c r="L11" s="523"/>
      <c r="M11" s="578"/>
      <c r="N11" s="578"/>
      <c r="O11" s="578"/>
      <c r="P11" s="578"/>
      <c r="Q11" s="578"/>
      <c r="R11" s="578"/>
      <c r="S11" s="578"/>
      <c r="T11" s="578"/>
      <c r="U11" s="578"/>
      <c r="V11" s="590"/>
      <c r="W11" s="578"/>
      <c r="X11" s="578"/>
      <c r="Y11" s="578"/>
      <c r="Z11" s="610"/>
      <c r="AA11" s="610"/>
      <c r="AB11" s="610"/>
      <c r="AC11" s="610"/>
      <c r="AD11" s="610"/>
      <c r="AE11" s="610"/>
      <c r="AF11" s="610"/>
      <c r="AG11" s="523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</row>
    <row r="12" spans="1:54" ht="16.5" customHeight="1">
      <c r="A12" s="523"/>
      <c r="B12" s="531" t="str">
        <f>CONCATENATE("Галузь знань: ",Налаштування!B8," «",Налаштування!C8,"»")</f>
        <v>Галузь знань: 24 «Сфера обслуговування»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3"/>
      <c r="R12" s="523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629" t="str">
        <f>CONCATENATE("Кваліфікація: ",Налаштування!B13)</f>
        <v>Кваліфікація: бакалавр з туризму</v>
      </c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29"/>
    </row>
    <row r="13" spans="1:54" ht="16.5" customHeight="1">
      <c r="A13" s="523"/>
      <c r="B13" s="532" t="str">
        <f>CONCATENATE("Спеціальність: ",Налаштування!B9," «",Налаштування!C9,"»")</f>
        <v>Спеціальність: 242 «Туризм»</v>
      </c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3"/>
      <c r="R13" s="523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</row>
    <row r="14" spans="1:54" ht="16.5" customHeight="1">
      <c r="A14" s="523"/>
      <c r="B14" s="532" t="str">
        <f>CONCATENATE("Спеціалізація: ",Налаштування!B12)</f>
        <v>Спеціалізація: −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3"/>
      <c r="R14" s="523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630" t="str">
        <f>CONCATENATE("Термін навчання: ",Налаштування!B14)</f>
        <v>Термін навчання: 3 роки 10 місяців</v>
      </c>
      <c r="AJ14" s="530"/>
      <c r="AK14" s="631"/>
      <c r="AL14" s="523"/>
      <c r="AM14" s="632"/>
      <c r="AN14" s="523"/>
      <c r="AO14" s="633"/>
      <c r="AP14" s="633"/>
      <c r="AQ14" s="633"/>
      <c r="AR14" s="633"/>
      <c r="AS14" s="633"/>
      <c r="AT14" s="633"/>
      <c r="AU14" s="633"/>
      <c r="AV14" s="633"/>
      <c r="AW14" s="633"/>
      <c r="AX14" s="633"/>
      <c r="AY14" s="633"/>
      <c r="AZ14" s="633"/>
      <c r="BA14" s="633"/>
      <c r="BB14" s="633"/>
    </row>
    <row r="15" spans="1:54" s="292" customFormat="1" ht="16.5" customHeight="1">
      <c r="A15" s="527"/>
      <c r="B15" s="532" t="str">
        <f>CONCATENATE(Налаштування!B10," програма: «",Налаштування!B11,"»")</f>
        <v>Освітньо-професійна програма: «Туризм і рекреація»</v>
      </c>
      <c r="C15" s="527"/>
      <c r="D15" s="527"/>
      <c r="E15" s="527"/>
      <c r="F15" s="527"/>
      <c r="G15" s="530"/>
      <c r="H15" s="530"/>
      <c r="I15" s="530"/>
      <c r="J15" s="523"/>
      <c r="K15" s="530"/>
      <c r="L15" s="523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610"/>
      <c r="AA15" s="610"/>
      <c r="AB15" s="610"/>
      <c r="AC15" s="610"/>
      <c r="AD15" s="610"/>
      <c r="AE15" s="610"/>
      <c r="AF15" s="610"/>
      <c r="AG15" s="523"/>
      <c r="AH15" s="523"/>
      <c r="AI15" s="630" t="str">
        <f>CONCATENATE("на базі ",Налаштування!B15)</f>
        <v>на базі повної загальної середньої освіти</v>
      </c>
      <c r="AJ15" s="631"/>
      <c r="AK15" s="631"/>
      <c r="AL15" s="631"/>
      <c r="AM15" s="632"/>
      <c r="AN15" s="633"/>
      <c r="AO15" s="633"/>
      <c r="AP15" s="633"/>
      <c r="AQ15" s="633"/>
      <c r="AR15" s="633"/>
      <c r="AS15" s="633"/>
      <c r="AT15" s="633"/>
      <c r="AU15" s="633"/>
      <c r="AV15" s="633"/>
      <c r="AW15" s="633"/>
      <c r="AX15" s="633"/>
      <c r="AY15" s="633"/>
      <c r="AZ15" s="633"/>
      <c r="BA15" s="633"/>
      <c r="BB15" s="633"/>
    </row>
    <row r="16" spans="1:54" s="292" customFormat="1" ht="16.5" customHeight="1">
      <c r="A16" s="527"/>
      <c r="B16" s="532"/>
      <c r="C16" s="527"/>
      <c r="D16" s="527"/>
      <c r="E16" s="527"/>
      <c r="F16" s="527"/>
      <c r="G16" s="530"/>
      <c r="H16" s="530"/>
      <c r="I16" s="530"/>
      <c r="J16" s="523"/>
      <c r="K16" s="530"/>
      <c r="L16" s="523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610"/>
      <c r="AA16" s="610"/>
      <c r="AB16" s="610"/>
      <c r="AC16" s="610"/>
      <c r="AD16" s="610"/>
      <c r="AE16" s="610"/>
      <c r="AF16" s="610"/>
      <c r="AG16" s="523"/>
      <c r="AH16" s="531" t="str">
        <f>CONCATENATE("Форма навчання: ",Налаштування!B5)</f>
        <v>Форма навчання: денна</v>
      </c>
      <c r="AI16" s="523"/>
      <c r="AJ16" s="631"/>
      <c r="AK16" s="631"/>
      <c r="AL16" s="631"/>
      <c r="AM16" s="632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</row>
    <row r="17" spans="1:54" ht="7.5" customHeight="1">
      <c r="A17" s="523"/>
      <c r="B17" s="530"/>
      <c r="C17" s="530"/>
      <c r="D17" s="530"/>
      <c r="E17" s="533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</row>
    <row r="18" spans="1:54" ht="16.5">
      <c r="A18" s="523"/>
      <c r="B18" s="534"/>
      <c r="C18" s="535" t="s">
        <v>58</v>
      </c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  <c r="BB18" s="534"/>
    </row>
    <row r="19" spans="1:54" ht="6.75" customHeight="1">
      <c r="A19" s="523"/>
      <c r="B19" s="530"/>
      <c r="C19" s="530"/>
      <c r="D19" s="530"/>
      <c r="E19" s="530"/>
      <c r="F19" s="530"/>
      <c r="G19" s="536"/>
      <c r="H19" s="536"/>
      <c r="I19" s="536"/>
      <c r="J19" s="536"/>
      <c r="K19" s="536"/>
      <c r="L19" s="536"/>
      <c r="M19" s="536"/>
      <c r="N19" s="536"/>
      <c r="O19" s="536"/>
      <c r="P19" s="530"/>
      <c r="Q19" s="536"/>
      <c r="R19" s="536"/>
      <c r="S19" s="536"/>
      <c r="T19" s="536"/>
      <c r="U19" s="530"/>
      <c r="V19" s="536"/>
      <c r="W19" s="536"/>
      <c r="X19" s="536"/>
      <c r="Y19" s="536"/>
      <c r="Z19" s="530"/>
      <c r="AA19" s="530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6"/>
    </row>
    <row r="20" spans="1:54" ht="13.5" customHeight="1">
      <c r="A20" s="523"/>
      <c r="B20" s="537" t="s">
        <v>59</v>
      </c>
      <c r="C20" s="538" t="s">
        <v>60</v>
      </c>
      <c r="D20" s="539"/>
      <c r="E20" s="539"/>
      <c r="F20" s="539"/>
      <c r="G20" s="539"/>
      <c r="H20" s="539" t="s">
        <v>61</v>
      </c>
      <c r="I20" s="539"/>
      <c r="J20" s="539"/>
      <c r="K20" s="539"/>
      <c r="L20" s="579" t="s">
        <v>62</v>
      </c>
      <c r="M20" s="579"/>
      <c r="N20" s="579"/>
      <c r="O20" s="579"/>
      <c r="P20" s="579"/>
      <c r="Q20" s="579" t="s">
        <v>63</v>
      </c>
      <c r="R20" s="579"/>
      <c r="S20" s="579"/>
      <c r="T20" s="579"/>
      <c r="U20" s="591" t="s">
        <v>64</v>
      </c>
      <c r="V20" s="591"/>
      <c r="W20" s="591"/>
      <c r="X20" s="591"/>
      <c r="Y20" s="591" t="s">
        <v>65</v>
      </c>
      <c r="Z20" s="591"/>
      <c r="AA20" s="591"/>
      <c r="AB20" s="591"/>
      <c r="AC20" s="591" t="s">
        <v>66</v>
      </c>
      <c r="AD20" s="591"/>
      <c r="AE20" s="591"/>
      <c r="AF20" s="591"/>
      <c r="AG20" s="591"/>
      <c r="AH20" s="591" t="s">
        <v>67</v>
      </c>
      <c r="AI20" s="591"/>
      <c r="AJ20" s="591"/>
      <c r="AK20" s="591"/>
      <c r="AL20" s="591" t="s">
        <v>68</v>
      </c>
      <c r="AM20" s="591"/>
      <c r="AN20" s="591"/>
      <c r="AO20" s="591"/>
      <c r="AP20" s="591" t="s">
        <v>69</v>
      </c>
      <c r="AQ20" s="591"/>
      <c r="AR20" s="591"/>
      <c r="AS20" s="591"/>
      <c r="AT20" s="591"/>
      <c r="AU20" s="591" t="s">
        <v>70</v>
      </c>
      <c r="AV20" s="591"/>
      <c r="AW20" s="591"/>
      <c r="AX20" s="591"/>
      <c r="AY20" s="591" t="s">
        <v>71</v>
      </c>
      <c r="AZ20" s="591"/>
      <c r="BA20" s="591"/>
      <c r="BB20" s="665"/>
    </row>
    <row r="21" spans="1:54" ht="15" customHeight="1">
      <c r="A21" s="523"/>
      <c r="B21" s="540"/>
      <c r="C21" s="541">
        <v>1</v>
      </c>
      <c r="D21" s="542">
        <v>2</v>
      </c>
      <c r="E21" s="542">
        <v>3</v>
      </c>
      <c r="F21" s="542">
        <v>4</v>
      </c>
      <c r="G21" s="542">
        <v>5</v>
      </c>
      <c r="H21" s="542">
        <v>6</v>
      </c>
      <c r="I21" s="542">
        <v>7</v>
      </c>
      <c r="J21" s="542">
        <v>8</v>
      </c>
      <c r="K21" s="542">
        <v>9</v>
      </c>
      <c r="L21" s="580">
        <v>10</v>
      </c>
      <c r="M21" s="542">
        <v>11</v>
      </c>
      <c r="N21" s="542">
        <v>12</v>
      </c>
      <c r="O21" s="542">
        <v>13</v>
      </c>
      <c r="P21" s="542">
        <v>14</v>
      </c>
      <c r="Q21" s="542">
        <v>15</v>
      </c>
      <c r="R21" s="542">
        <v>16</v>
      </c>
      <c r="S21" s="542">
        <v>17</v>
      </c>
      <c r="T21" s="542">
        <v>18</v>
      </c>
      <c r="U21" s="542">
        <v>19</v>
      </c>
      <c r="V21" s="542">
        <v>20</v>
      </c>
      <c r="W21" s="542">
        <v>21</v>
      </c>
      <c r="X21" s="542">
        <v>22</v>
      </c>
      <c r="Y21" s="542">
        <v>23</v>
      </c>
      <c r="Z21" s="542">
        <v>24</v>
      </c>
      <c r="AA21" s="542">
        <v>25</v>
      </c>
      <c r="AB21" s="542">
        <v>26</v>
      </c>
      <c r="AC21" s="542">
        <v>27</v>
      </c>
      <c r="AD21" s="542">
        <v>28</v>
      </c>
      <c r="AE21" s="542">
        <v>29</v>
      </c>
      <c r="AF21" s="542">
        <v>30</v>
      </c>
      <c r="AG21" s="542">
        <v>31</v>
      </c>
      <c r="AH21" s="542">
        <v>32</v>
      </c>
      <c r="AI21" s="542">
        <v>33</v>
      </c>
      <c r="AJ21" s="542">
        <v>34</v>
      </c>
      <c r="AK21" s="542">
        <v>35</v>
      </c>
      <c r="AL21" s="542">
        <v>36</v>
      </c>
      <c r="AM21" s="542">
        <v>37</v>
      </c>
      <c r="AN21" s="542">
        <v>38</v>
      </c>
      <c r="AO21" s="542">
        <v>39</v>
      </c>
      <c r="AP21" s="542">
        <v>40</v>
      </c>
      <c r="AQ21" s="542">
        <v>41</v>
      </c>
      <c r="AR21" s="542">
        <v>42</v>
      </c>
      <c r="AS21" s="542">
        <v>43</v>
      </c>
      <c r="AT21" s="542">
        <v>44</v>
      </c>
      <c r="AU21" s="542">
        <v>45</v>
      </c>
      <c r="AV21" s="542">
        <v>46</v>
      </c>
      <c r="AW21" s="542">
        <v>47</v>
      </c>
      <c r="AX21" s="542">
        <v>48</v>
      </c>
      <c r="AY21" s="542">
        <v>49</v>
      </c>
      <c r="AZ21" s="542">
        <v>50</v>
      </c>
      <c r="BA21" s="542">
        <v>51</v>
      </c>
      <c r="BB21" s="666">
        <v>52</v>
      </c>
    </row>
    <row r="22" spans="2:54" ht="18.75" customHeight="1">
      <c r="B22" s="543">
        <v>1</v>
      </c>
      <c r="C22" s="544" t="s">
        <v>72</v>
      </c>
      <c r="D22" s="545" t="s">
        <v>72</v>
      </c>
      <c r="E22" s="545" t="s">
        <v>72</v>
      </c>
      <c r="F22" s="545" t="s">
        <v>72</v>
      </c>
      <c r="G22" s="545" t="s">
        <v>72</v>
      </c>
      <c r="H22" s="545" t="s">
        <v>72</v>
      </c>
      <c r="I22" s="545" t="s">
        <v>72</v>
      </c>
      <c r="J22" s="545" t="s">
        <v>72</v>
      </c>
      <c r="K22" s="545" t="s">
        <v>72</v>
      </c>
      <c r="L22" s="545" t="s">
        <v>72</v>
      </c>
      <c r="M22" s="545" t="s">
        <v>72</v>
      </c>
      <c r="N22" s="545" t="s">
        <v>72</v>
      </c>
      <c r="O22" s="545" t="s">
        <v>72</v>
      </c>
      <c r="P22" s="545" t="s">
        <v>72</v>
      </c>
      <c r="Q22" s="545" t="s">
        <v>72</v>
      </c>
      <c r="R22" s="545" t="s">
        <v>72</v>
      </c>
      <c r="S22" s="545" t="s">
        <v>73</v>
      </c>
      <c r="T22" s="545" t="s">
        <v>74</v>
      </c>
      <c r="U22" s="545" t="s">
        <v>75</v>
      </c>
      <c r="V22" s="545" t="s">
        <v>75</v>
      </c>
      <c r="W22" s="545" t="s">
        <v>75</v>
      </c>
      <c r="X22" s="545" t="s">
        <v>74</v>
      </c>
      <c r="Y22" s="545" t="s">
        <v>72</v>
      </c>
      <c r="Z22" s="545" t="s">
        <v>72</v>
      </c>
      <c r="AA22" s="545" t="s">
        <v>72</v>
      </c>
      <c r="AB22" s="545" t="s">
        <v>72</v>
      </c>
      <c r="AC22" s="545" t="s">
        <v>72</v>
      </c>
      <c r="AD22" s="545" t="s">
        <v>72</v>
      </c>
      <c r="AE22" s="545" t="s">
        <v>72</v>
      </c>
      <c r="AF22" s="545" t="s">
        <v>72</v>
      </c>
      <c r="AG22" s="545" t="s">
        <v>72</v>
      </c>
      <c r="AH22" s="545" t="s">
        <v>72</v>
      </c>
      <c r="AI22" s="545" t="s">
        <v>72</v>
      </c>
      <c r="AJ22" s="545" t="s">
        <v>72</v>
      </c>
      <c r="AK22" s="545" t="s">
        <v>72</v>
      </c>
      <c r="AL22" s="545" t="s">
        <v>72</v>
      </c>
      <c r="AM22" s="545" t="s">
        <v>72</v>
      </c>
      <c r="AN22" s="545" t="s">
        <v>72</v>
      </c>
      <c r="AO22" s="545" t="s">
        <v>73</v>
      </c>
      <c r="AP22" s="545" t="s">
        <v>73</v>
      </c>
      <c r="AQ22" s="545" t="s">
        <v>74</v>
      </c>
      <c r="AR22" s="545" t="s">
        <v>74</v>
      </c>
      <c r="AS22" s="545" t="s">
        <v>74</v>
      </c>
      <c r="AT22" s="545" t="s">
        <v>74</v>
      </c>
      <c r="AU22" s="545" t="s">
        <v>74</v>
      </c>
      <c r="AV22" s="545" t="s">
        <v>74</v>
      </c>
      <c r="AW22" s="545" t="s">
        <v>74</v>
      </c>
      <c r="AX22" s="545" t="s">
        <v>74</v>
      </c>
      <c r="AY22" s="545" t="s">
        <v>74</v>
      </c>
      <c r="AZ22" s="545" t="s">
        <v>74</v>
      </c>
      <c r="BA22" s="545" t="s">
        <v>74</v>
      </c>
      <c r="BB22" s="667" t="s">
        <v>74</v>
      </c>
    </row>
    <row r="23" spans="2:54" ht="18.75" customHeight="1">
      <c r="B23" s="546">
        <v>2</v>
      </c>
      <c r="C23" s="544" t="s">
        <v>72</v>
      </c>
      <c r="D23" s="545" t="s">
        <v>72</v>
      </c>
      <c r="E23" s="545" t="s">
        <v>72</v>
      </c>
      <c r="F23" s="545" t="s">
        <v>72</v>
      </c>
      <c r="G23" s="545" t="s">
        <v>72</v>
      </c>
      <c r="H23" s="545" t="s">
        <v>72</v>
      </c>
      <c r="I23" s="545" t="s">
        <v>72</v>
      </c>
      <c r="J23" s="545" t="s">
        <v>72</v>
      </c>
      <c r="K23" s="545" t="s">
        <v>72</v>
      </c>
      <c r="L23" s="545" t="s">
        <v>72</v>
      </c>
      <c r="M23" s="545" t="s">
        <v>72</v>
      </c>
      <c r="N23" s="545" t="s">
        <v>72</v>
      </c>
      <c r="O23" s="545" t="s">
        <v>72</v>
      </c>
      <c r="P23" s="545" t="s">
        <v>72</v>
      </c>
      <c r="Q23" s="545" t="s">
        <v>72</v>
      </c>
      <c r="R23" s="545" t="s">
        <v>72</v>
      </c>
      <c r="S23" s="545" t="s">
        <v>73</v>
      </c>
      <c r="T23" s="545" t="s">
        <v>74</v>
      </c>
      <c r="U23" s="545" t="s">
        <v>75</v>
      </c>
      <c r="V23" s="545" t="s">
        <v>75</v>
      </c>
      <c r="W23" s="545" t="s">
        <v>75</v>
      </c>
      <c r="X23" s="545" t="s">
        <v>74</v>
      </c>
      <c r="Y23" s="545" t="s">
        <v>72</v>
      </c>
      <c r="Z23" s="545" t="s">
        <v>72</v>
      </c>
      <c r="AA23" s="545" t="s">
        <v>72</v>
      </c>
      <c r="AB23" s="545" t="s">
        <v>72</v>
      </c>
      <c r="AC23" s="545" t="s">
        <v>72</v>
      </c>
      <c r="AD23" s="545" t="s">
        <v>72</v>
      </c>
      <c r="AE23" s="545" t="s">
        <v>72</v>
      </c>
      <c r="AF23" s="545" t="s">
        <v>72</v>
      </c>
      <c r="AG23" s="545" t="s">
        <v>72</v>
      </c>
      <c r="AH23" s="545" t="s">
        <v>72</v>
      </c>
      <c r="AI23" s="545" t="s">
        <v>72</v>
      </c>
      <c r="AJ23" s="545" t="s">
        <v>72</v>
      </c>
      <c r="AK23" s="545" t="s">
        <v>72</v>
      </c>
      <c r="AL23" s="545" t="s">
        <v>72</v>
      </c>
      <c r="AM23" s="545" t="s">
        <v>72</v>
      </c>
      <c r="AN23" s="545" t="s">
        <v>72</v>
      </c>
      <c r="AO23" s="545" t="s">
        <v>73</v>
      </c>
      <c r="AP23" s="545" t="s">
        <v>73</v>
      </c>
      <c r="AQ23" s="545" t="s">
        <v>74</v>
      </c>
      <c r="AR23" s="545" t="s">
        <v>74</v>
      </c>
      <c r="AS23" s="545" t="s">
        <v>74</v>
      </c>
      <c r="AT23" s="545" t="s">
        <v>74</v>
      </c>
      <c r="AU23" s="545" t="s">
        <v>74</v>
      </c>
      <c r="AV23" s="545" t="s">
        <v>74</v>
      </c>
      <c r="AW23" s="545" t="s">
        <v>74</v>
      </c>
      <c r="AX23" s="545" t="s">
        <v>74</v>
      </c>
      <c r="AY23" s="545" t="s">
        <v>74</v>
      </c>
      <c r="AZ23" s="545" t="s">
        <v>74</v>
      </c>
      <c r="BA23" s="545" t="s">
        <v>74</v>
      </c>
      <c r="BB23" s="667" t="s">
        <v>74</v>
      </c>
    </row>
    <row r="24" spans="2:54" ht="18.75" customHeight="1">
      <c r="B24" s="546">
        <v>3</v>
      </c>
      <c r="C24" s="544" t="s">
        <v>72</v>
      </c>
      <c r="D24" s="545" t="s">
        <v>72</v>
      </c>
      <c r="E24" s="545" t="s">
        <v>72</v>
      </c>
      <c r="F24" s="545" t="s">
        <v>72</v>
      </c>
      <c r="G24" s="545" t="s">
        <v>72</v>
      </c>
      <c r="H24" s="545" t="s">
        <v>72</v>
      </c>
      <c r="I24" s="545" t="s">
        <v>72</v>
      </c>
      <c r="J24" s="545" t="s">
        <v>72</v>
      </c>
      <c r="K24" s="545" t="s">
        <v>72</v>
      </c>
      <c r="L24" s="545" t="s">
        <v>72</v>
      </c>
      <c r="M24" s="545" t="s">
        <v>72</v>
      </c>
      <c r="N24" s="545" t="s">
        <v>72</v>
      </c>
      <c r="O24" s="545" t="s">
        <v>72</v>
      </c>
      <c r="P24" s="545" t="s">
        <v>72</v>
      </c>
      <c r="Q24" s="545" t="s">
        <v>72</v>
      </c>
      <c r="R24" s="545" t="s">
        <v>72</v>
      </c>
      <c r="S24" s="545" t="s">
        <v>73</v>
      </c>
      <c r="T24" s="545" t="s">
        <v>74</v>
      </c>
      <c r="U24" s="545" t="s">
        <v>75</v>
      </c>
      <c r="V24" s="545" t="s">
        <v>75</v>
      </c>
      <c r="W24" s="545" t="s">
        <v>75</v>
      </c>
      <c r="X24" s="545" t="s">
        <v>74</v>
      </c>
      <c r="Y24" s="545" t="s">
        <v>72</v>
      </c>
      <c r="Z24" s="545" t="s">
        <v>72</v>
      </c>
      <c r="AA24" s="545" t="s">
        <v>72</v>
      </c>
      <c r="AB24" s="545" t="s">
        <v>72</v>
      </c>
      <c r="AC24" s="545" t="s">
        <v>72</v>
      </c>
      <c r="AD24" s="545" t="s">
        <v>72</v>
      </c>
      <c r="AE24" s="545" t="s">
        <v>72</v>
      </c>
      <c r="AF24" s="545" t="s">
        <v>72</v>
      </c>
      <c r="AG24" s="545" t="s">
        <v>72</v>
      </c>
      <c r="AH24" s="545" t="s">
        <v>72</v>
      </c>
      <c r="AI24" s="545" t="s">
        <v>72</v>
      </c>
      <c r="AJ24" s="545" t="s">
        <v>72</v>
      </c>
      <c r="AK24" s="545" t="s">
        <v>72</v>
      </c>
      <c r="AL24" s="545" t="s">
        <v>72</v>
      </c>
      <c r="AM24" s="545" t="s">
        <v>72</v>
      </c>
      <c r="AN24" s="545" t="s">
        <v>72</v>
      </c>
      <c r="AO24" s="545" t="s">
        <v>73</v>
      </c>
      <c r="AP24" s="545" t="s">
        <v>73</v>
      </c>
      <c r="AQ24" s="545" t="s">
        <v>74</v>
      </c>
      <c r="AR24" s="545" t="s">
        <v>74</v>
      </c>
      <c r="AS24" s="545" t="s">
        <v>74</v>
      </c>
      <c r="AT24" s="545" t="s">
        <v>74</v>
      </c>
      <c r="AU24" s="545" t="s">
        <v>74</v>
      </c>
      <c r="AV24" s="545" t="s">
        <v>74</v>
      </c>
      <c r="AW24" s="545" t="s">
        <v>74</v>
      </c>
      <c r="AX24" s="545" t="s">
        <v>74</v>
      </c>
      <c r="AY24" s="545" t="s">
        <v>74</v>
      </c>
      <c r="AZ24" s="545" t="s">
        <v>74</v>
      </c>
      <c r="BA24" s="545" t="s">
        <v>74</v>
      </c>
      <c r="BB24" s="667" t="s">
        <v>74</v>
      </c>
    </row>
    <row r="25" spans="2:54" ht="18.75" customHeight="1">
      <c r="B25" s="547">
        <v>4</v>
      </c>
      <c r="C25" s="548" t="s">
        <v>72</v>
      </c>
      <c r="D25" s="549" t="s">
        <v>72</v>
      </c>
      <c r="E25" s="549" t="s">
        <v>72</v>
      </c>
      <c r="F25" s="549" t="s">
        <v>72</v>
      </c>
      <c r="G25" s="549" t="s">
        <v>72</v>
      </c>
      <c r="H25" s="549" t="s">
        <v>72</v>
      </c>
      <c r="I25" s="549" t="s">
        <v>72</v>
      </c>
      <c r="J25" s="549" t="s">
        <v>72</v>
      </c>
      <c r="K25" s="549" t="s">
        <v>72</v>
      </c>
      <c r="L25" s="549" t="s">
        <v>72</v>
      </c>
      <c r="M25" s="549" t="s">
        <v>72</v>
      </c>
      <c r="N25" s="549" t="s">
        <v>72</v>
      </c>
      <c r="O25" s="549" t="s">
        <v>72</v>
      </c>
      <c r="P25" s="549" t="s">
        <v>72</v>
      </c>
      <c r="Q25" s="549" t="s">
        <v>72</v>
      </c>
      <c r="R25" s="549" t="s">
        <v>72</v>
      </c>
      <c r="S25" s="549" t="s">
        <v>73</v>
      </c>
      <c r="T25" s="549" t="s">
        <v>74</v>
      </c>
      <c r="U25" s="549" t="s">
        <v>75</v>
      </c>
      <c r="V25" s="549" t="s">
        <v>75</v>
      </c>
      <c r="W25" s="549" t="s">
        <v>75</v>
      </c>
      <c r="X25" s="549" t="s">
        <v>74</v>
      </c>
      <c r="Y25" s="549" t="s">
        <v>72</v>
      </c>
      <c r="Z25" s="549" t="s">
        <v>72</v>
      </c>
      <c r="AA25" s="549" t="s">
        <v>72</v>
      </c>
      <c r="AB25" s="549" t="s">
        <v>72</v>
      </c>
      <c r="AC25" s="549" t="s">
        <v>72</v>
      </c>
      <c r="AD25" s="549" t="s">
        <v>72</v>
      </c>
      <c r="AE25" s="549" t="s">
        <v>72</v>
      </c>
      <c r="AF25" s="549" t="s">
        <v>72</v>
      </c>
      <c r="AG25" s="549" t="s">
        <v>72</v>
      </c>
      <c r="AH25" s="549" t="s">
        <v>72</v>
      </c>
      <c r="AI25" s="549" t="s">
        <v>72</v>
      </c>
      <c r="AJ25" s="549" t="s">
        <v>72</v>
      </c>
      <c r="AK25" s="549" t="s">
        <v>73</v>
      </c>
      <c r="AL25" s="549" t="s">
        <v>73</v>
      </c>
      <c r="AM25" s="549" t="s">
        <v>76</v>
      </c>
      <c r="AN25" s="549" t="s">
        <v>76</v>
      </c>
      <c r="AO25" s="549" t="s">
        <v>76</v>
      </c>
      <c r="AP25" s="659" t="s">
        <v>76</v>
      </c>
      <c r="AQ25" s="549" t="s">
        <v>76</v>
      </c>
      <c r="AR25" s="660" t="s">
        <v>76</v>
      </c>
      <c r="AS25" s="660"/>
      <c r="AT25" s="660"/>
      <c r="AU25" s="549"/>
      <c r="AV25" s="549"/>
      <c r="AW25" s="549"/>
      <c r="AX25" s="549"/>
      <c r="AY25" s="549"/>
      <c r="AZ25" s="549"/>
      <c r="BA25" s="549"/>
      <c r="BB25" s="668"/>
    </row>
    <row r="26" spans="2:54" ht="12.75" customHeight="1">
      <c r="B26" s="550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661"/>
      <c r="AU26" s="661"/>
      <c r="AV26" s="661"/>
      <c r="AW26" s="661"/>
      <c r="AX26" s="661"/>
      <c r="AY26" s="661"/>
      <c r="AZ26" s="661"/>
      <c r="BA26" s="661"/>
      <c r="BB26" s="661"/>
    </row>
    <row r="27" spans="1:54" ht="18.75" customHeight="1">
      <c r="A27" s="523"/>
      <c r="B27" s="524" t="s">
        <v>77</v>
      </c>
      <c r="C27" s="552"/>
      <c r="D27" s="552"/>
      <c r="E27" s="552"/>
      <c r="F27" s="552"/>
      <c r="G27" s="552"/>
      <c r="H27" s="362" t="s">
        <v>72</v>
      </c>
      <c r="I27" s="581" t="s">
        <v>78</v>
      </c>
      <c r="J27" s="582"/>
      <c r="K27" s="582"/>
      <c r="L27" s="582"/>
      <c r="M27" s="582"/>
      <c r="N27" s="583"/>
      <c r="O27" s="584"/>
      <c r="P27" s="362" t="s">
        <v>79</v>
      </c>
      <c r="Q27" s="593" t="s">
        <v>80</v>
      </c>
      <c r="R27" s="582"/>
      <c r="S27" s="582"/>
      <c r="T27" s="582"/>
      <c r="U27" s="583"/>
      <c r="V27" s="594"/>
      <c r="W27" s="362" t="s">
        <v>75</v>
      </c>
      <c r="X27" s="593" t="s">
        <v>81</v>
      </c>
      <c r="Y27" s="611"/>
      <c r="Z27" s="612"/>
      <c r="AA27" s="613"/>
      <c r="AB27" s="613"/>
      <c r="AC27" s="613"/>
      <c r="AD27" s="362" t="s">
        <v>74</v>
      </c>
      <c r="AE27" s="581" t="s">
        <v>82</v>
      </c>
      <c r="AF27" s="583"/>
      <c r="AG27" s="583"/>
      <c r="AH27" s="613"/>
      <c r="AI27" s="362" t="s">
        <v>83</v>
      </c>
      <c r="AJ27" s="634" t="s">
        <v>84</v>
      </c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69"/>
      <c r="AZ27" s="613"/>
      <c r="BA27" s="662"/>
      <c r="BB27" s="662"/>
    </row>
    <row r="28" spans="1:54" ht="12.75" customHeight="1">
      <c r="A28" s="523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662"/>
      <c r="AU28" s="662"/>
      <c r="AV28" s="662"/>
      <c r="AW28" s="662"/>
      <c r="AX28" s="662"/>
      <c r="AY28" s="662"/>
      <c r="AZ28" s="662"/>
      <c r="BA28" s="662"/>
      <c r="BB28" s="662"/>
    </row>
    <row r="29" spans="1:54" ht="16.5">
      <c r="A29" s="523"/>
      <c r="B29" s="553" t="s">
        <v>85</v>
      </c>
      <c r="C29" s="553"/>
      <c r="D29" s="553"/>
      <c r="E29" s="553"/>
      <c r="F29" s="553"/>
      <c r="G29" s="553"/>
      <c r="H29" s="553"/>
      <c r="I29" s="553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5"/>
      <c r="AA29" s="614" t="s">
        <v>86</v>
      </c>
      <c r="AB29" s="585"/>
      <c r="AC29" s="585"/>
      <c r="AD29" s="585"/>
      <c r="AE29" s="585"/>
      <c r="AF29" s="585"/>
      <c r="AG29" s="585"/>
      <c r="AH29" s="585"/>
      <c r="AI29" s="585"/>
      <c r="AJ29" s="585"/>
      <c r="AK29" s="585"/>
      <c r="AL29" s="585"/>
      <c r="AM29" s="614" t="s">
        <v>87</v>
      </c>
      <c r="AN29" s="585"/>
      <c r="AO29" s="585"/>
      <c r="AP29" s="585"/>
      <c r="AQ29" s="585"/>
      <c r="AR29" s="585"/>
      <c r="AS29" s="585"/>
      <c r="AT29" s="585"/>
      <c r="AU29" s="585"/>
      <c r="AV29" s="585"/>
      <c r="AW29" s="585"/>
      <c r="AX29" s="585"/>
      <c r="AY29" s="585"/>
      <c r="AZ29" s="526"/>
      <c r="BA29" s="526"/>
      <c r="BB29" s="670"/>
    </row>
    <row r="30" spans="1:54" ht="6.75" customHeight="1">
      <c r="A30" s="523"/>
      <c r="B30" s="524"/>
      <c r="C30" s="524"/>
      <c r="D30" s="524"/>
      <c r="E30" s="524"/>
      <c r="F30" s="524"/>
      <c r="G30" s="524"/>
      <c r="H30" s="524"/>
      <c r="I30" s="524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</row>
    <row r="31" spans="1:54" ht="74.25" customHeight="1">
      <c r="A31" s="523"/>
      <c r="B31" s="554" t="s">
        <v>59</v>
      </c>
      <c r="C31" s="555"/>
      <c r="D31" s="556"/>
      <c r="E31" s="557" t="s">
        <v>88</v>
      </c>
      <c r="F31" s="557"/>
      <c r="G31" s="557"/>
      <c r="H31" s="558" t="s">
        <v>89</v>
      </c>
      <c r="I31" s="557"/>
      <c r="J31" s="557"/>
      <c r="K31" s="586" t="s">
        <v>90</v>
      </c>
      <c r="L31" s="586"/>
      <c r="M31" s="586"/>
      <c r="N31" s="587" t="s">
        <v>91</v>
      </c>
      <c r="O31" s="588"/>
      <c r="P31" s="588"/>
      <c r="Q31" s="595"/>
      <c r="R31" s="586" t="s">
        <v>92</v>
      </c>
      <c r="S31" s="586"/>
      <c r="T31" s="586"/>
      <c r="U31" s="586" t="s">
        <v>93</v>
      </c>
      <c r="V31" s="586"/>
      <c r="W31" s="586"/>
      <c r="X31" s="526"/>
      <c r="Y31" s="526"/>
      <c r="Z31" s="615" t="s">
        <v>94</v>
      </c>
      <c r="AA31" s="616"/>
      <c r="AB31" s="616"/>
      <c r="AC31" s="616"/>
      <c r="AD31" s="616"/>
      <c r="AE31" s="616"/>
      <c r="AF31" s="617"/>
      <c r="AG31" s="636" t="s">
        <v>95</v>
      </c>
      <c r="AH31" s="637"/>
      <c r="AI31" s="637" t="s">
        <v>96</v>
      </c>
      <c r="AJ31" s="638"/>
      <c r="AK31" s="526"/>
      <c r="AL31" s="526"/>
      <c r="AM31" s="639" t="s">
        <v>97</v>
      </c>
      <c r="AN31" s="640"/>
      <c r="AO31" s="640"/>
      <c r="AP31" s="640"/>
      <c r="AQ31" s="640"/>
      <c r="AR31" s="640"/>
      <c r="AS31" s="640"/>
      <c r="AT31" s="640"/>
      <c r="AU31" s="663" t="s">
        <v>95</v>
      </c>
      <c r="AV31" s="664"/>
      <c r="AW31" s="523"/>
      <c r="AX31" s="523"/>
      <c r="AY31" s="523"/>
      <c r="AZ31" s="526"/>
      <c r="BA31" s="526"/>
      <c r="BB31" s="526"/>
    </row>
    <row r="32" spans="2:54" ht="14.25" customHeight="1">
      <c r="B32" s="559">
        <v>1</v>
      </c>
      <c r="C32" s="560"/>
      <c r="D32" s="561"/>
      <c r="E32" s="559">
        <v>32</v>
      </c>
      <c r="F32" s="560"/>
      <c r="G32" s="562"/>
      <c r="H32" s="563">
        <v>3</v>
      </c>
      <c r="I32" s="560"/>
      <c r="J32" s="562"/>
      <c r="K32" s="563">
        <v>3</v>
      </c>
      <c r="L32" s="560"/>
      <c r="M32" s="562"/>
      <c r="N32" s="563"/>
      <c r="O32" s="560"/>
      <c r="P32" s="560"/>
      <c r="Q32" s="562"/>
      <c r="R32" s="563">
        <v>14</v>
      </c>
      <c r="S32" s="560"/>
      <c r="T32" s="561"/>
      <c r="U32" s="596">
        <f aca="true" t="shared" si="0" ref="U32:U35">SUM(E32:T32)</f>
        <v>52</v>
      </c>
      <c r="V32" s="597"/>
      <c r="W32" s="598"/>
      <c r="X32" s="337"/>
      <c r="Y32" s="337"/>
      <c r="Z32" s="618" t="s">
        <v>98</v>
      </c>
      <c r="AA32" s="619"/>
      <c r="AB32" s="619"/>
      <c r="AC32" s="619"/>
      <c r="AD32" s="619"/>
      <c r="AE32" s="619"/>
      <c r="AF32" s="620"/>
      <c r="AG32" s="641">
        <v>2</v>
      </c>
      <c r="AH32" s="642"/>
      <c r="AI32" s="643">
        <v>4</v>
      </c>
      <c r="AJ32" s="644"/>
      <c r="AK32" s="337"/>
      <c r="AL32" s="337"/>
      <c r="AM32" s="645" t="str">
        <f>IF(AND(Налаштування!$I$2,Налаштування!$J$2),"кваліфікаційна робота та атестаційний екзамен",IF(Налаштування!$I$2,"кваліфікаційна робота","атестаційний екзамен"))</f>
        <v>кваліфікаційна робота та атестаційний екзамен</v>
      </c>
      <c r="AN32" s="646"/>
      <c r="AO32" s="646"/>
      <c r="AP32" s="646"/>
      <c r="AQ32" s="646"/>
      <c r="AR32" s="646"/>
      <c r="AS32" s="646"/>
      <c r="AT32" s="646"/>
      <c r="AU32" s="643">
        <v>8</v>
      </c>
      <c r="AV32" s="644"/>
      <c r="AZ32" s="337"/>
      <c r="BA32" s="337"/>
      <c r="BB32" s="337"/>
    </row>
    <row r="33" spans="2:54" ht="14.25" customHeight="1">
      <c r="B33" s="564">
        <v>2</v>
      </c>
      <c r="C33" s="565"/>
      <c r="D33" s="566"/>
      <c r="E33" s="564">
        <v>32</v>
      </c>
      <c r="F33" s="565"/>
      <c r="G33" s="567"/>
      <c r="H33" s="568">
        <v>3</v>
      </c>
      <c r="I33" s="565"/>
      <c r="J33" s="567"/>
      <c r="K33" s="568">
        <v>3</v>
      </c>
      <c r="L33" s="565"/>
      <c r="M33" s="567"/>
      <c r="N33" s="568"/>
      <c r="O33" s="565"/>
      <c r="P33" s="565"/>
      <c r="Q33" s="567"/>
      <c r="R33" s="568">
        <v>14</v>
      </c>
      <c r="S33" s="565"/>
      <c r="T33" s="566"/>
      <c r="U33" s="546">
        <f t="shared" si="0"/>
        <v>52</v>
      </c>
      <c r="V33" s="599"/>
      <c r="W33" s="600"/>
      <c r="X33" s="337"/>
      <c r="Y33" s="337"/>
      <c r="Z33" s="621"/>
      <c r="AA33" s="622"/>
      <c r="AB33" s="622"/>
      <c r="AC33" s="622"/>
      <c r="AD33" s="622"/>
      <c r="AE33" s="622"/>
      <c r="AF33" s="623"/>
      <c r="AG33" s="647"/>
      <c r="AH33" s="648"/>
      <c r="AI33" s="649"/>
      <c r="AJ33" s="650"/>
      <c r="AK33" s="337"/>
      <c r="AL33" s="337"/>
      <c r="AM33" s="651"/>
      <c r="AN33" s="652"/>
      <c r="AO33" s="652"/>
      <c r="AP33" s="652"/>
      <c r="AQ33" s="652"/>
      <c r="AR33" s="652"/>
      <c r="AS33" s="652"/>
      <c r="AT33" s="652"/>
      <c r="AU33" s="655"/>
      <c r="AV33" s="656"/>
      <c r="AZ33" s="337"/>
      <c r="BA33" s="337"/>
      <c r="BB33" s="337"/>
    </row>
    <row r="34" spans="2:54" ht="14.25" customHeight="1">
      <c r="B34" s="564">
        <v>3</v>
      </c>
      <c r="C34" s="565"/>
      <c r="D34" s="566"/>
      <c r="E34" s="564">
        <v>32</v>
      </c>
      <c r="F34" s="565"/>
      <c r="G34" s="567"/>
      <c r="H34" s="568">
        <v>3</v>
      </c>
      <c r="I34" s="565"/>
      <c r="J34" s="567"/>
      <c r="K34" s="568">
        <v>3</v>
      </c>
      <c r="L34" s="565"/>
      <c r="M34" s="567"/>
      <c r="N34" s="568"/>
      <c r="O34" s="565"/>
      <c r="P34" s="565"/>
      <c r="Q34" s="567"/>
      <c r="R34" s="568">
        <v>14</v>
      </c>
      <c r="S34" s="565"/>
      <c r="T34" s="566"/>
      <c r="U34" s="546">
        <f t="shared" si="0"/>
        <v>52</v>
      </c>
      <c r="V34" s="599"/>
      <c r="W34" s="600"/>
      <c r="X34" s="337"/>
      <c r="Y34" s="337"/>
      <c r="Z34" s="618" t="s">
        <v>99</v>
      </c>
      <c r="AA34" s="619"/>
      <c r="AB34" s="619"/>
      <c r="AC34" s="619"/>
      <c r="AD34" s="619"/>
      <c r="AE34" s="619"/>
      <c r="AF34" s="620"/>
      <c r="AG34" s="641">
        <v>4</v>
      </c>
      <c r="AH34" s="642"/>
      <c r="AI34" s="643">
        <v>4</v>
      </c>
      <c r="AJ34" s="644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</row>
    <row r="35" spans="2:54" ht="14.25" customHeight="1">
      <c r="B35" s="569">
        <v>4</v>
      </c>
      <c r="C35" s="570"/>
      <c r="D35" s="571"/>
      <c r="E35" s="569">
        <v>28</v>
      </c>
      <c r="F35" s="570"/>
      <c r="G35" s="572"/>
      <c r="H35" s="573">
        <v>3</v>
      </c>
      <c r="I35" s="570"/>
      <c r="J35" s="572"/>
      <c r="K35" s="573">
        <v>3</v>
      </c>
      <c r="L35" s="570"/>
      <c r="M35" s="572"/>
      <c r="N35" s="573">
        <v>6</v>
      </c>
      <c r="O35" s="570"/>
      <c r="P35" s="570"/>
      <c r="Q35" s="572"/>
      <c r="R35" s="573">
        <v>2</v>
      </c>
      <c r="S35" s="570"/>
      <c r="T35" s="571"/>
      <c r="U35" s="547">
        <f t="shared" si="0"/>
        <v>42</v>
      </c>
      <c r="V35" s="601"/>
      <c r="W35" s="602"/>
      <c r="X35" s="337"/>
      <c r="Y35" s="337"/>
      <c r="Z35" s="624"/>
      <c r="AA35" s="625"/>
      <c r="AB35" s="625"/>
      <c r="AC35" s="625"/>
      <c r="AD35" s="625"/>
      <c r="AE35" s="625"/>
      <c r="AF35" s="626"/>
      <c r="AG35" s="653"/>
      <c r="AH35" s="654"/>
      <c r="AI35" s="655"/>
      <c r="AJ35" s="656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</row>
    <row r="36" spans="2:54" ht="16.5" customHeight="1">
      <c r="B36" s="574" t="s">
        <v>93</v>
      </c>
      <c r="C36" s="575"/>
      <c r="D36" s="576"/>
      <c r="E36" s="574">
        <f>SUM(E32:G35)</f>
        <v>124</v>
      </c>
      <c r="F36" s="575"/>
      <c r="G36" s="577"/>
      <c r="H36" s="574">
        <f>SUM(H32:J35)</f>
        <v>12</v>
      </c>
      <c r="I36" s="575"/>
      <c r="J36" s="577"/>
      <c r="K36" s="574">
        <f>SUM(K32:M35)</f>
        <v>12</v>
      </c>
      <c r="L36" s="575"/>
      <c r="M36" s="577"/>
      <c r="N36" s="589">
        <v>6</v>
      </c>
      <c r="O36" s="589"/>
      <c r="P36" s="589"/>
      <c r="Q36" s="603"/>
      <c r="R36" s="574">
        <f>SUM(R32:T35)</f>
        <v>44</v>
      </c>
      <c r="S36" s="575"/>
      <c r="T36" s="577"/>
      <c r="U36" s="604">
        <f>SUM(U32:W35)</f>
        <v>198</v>
      </c>
      <c r="V36" s="589"/>
      <c r="W36" s="605"/>
      <c r="X36" s="337"/>
      <c r="Y36" s="337"/>
      <c r="Z36" s="627" t="s">
        <v>100</v>
      </c>
      <c r="AA36" s="622"/>
      <c r="AB36" s="622"/>
      <c r="AC36" s="622"/>
      <c r="AD36" s="622"/>
      <c r="AE36" s="622"/>
      <c r="AF36" s="623"/>
      <c r="AG36" s="657">
        <v>6</v>
      </c>
      <c r="AH36" s="648"/>
      <c r="AI36" s="658">
        <v>4</v>
      </c>
      <c r="AJ36" s="650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</row>
    <row r="37" spans="24:54" ht="13.5">
      <c r="X37" s="337"/>
      <c r="Y37" s="337"/>
      <c r="Z37" s="624"/>
      <c r="AA37" s="625"/>
      <c r="AB37" s="625"/>
      <c r="AC37" s="625"/>
      <c r="AD37" s="625"/>
      <c r="AE37" s="625"/>
      <c r="AF37" s="626"/>
      <c r="AG37" s="653"/>
      <c r="AH37" s="654"/>
      <c r="AI37" s="655"/>
      <c r="AJ37" s="656"/>
      <c r="AK37" s="337"/>
      <c r="AL37" s="337"/>
      <c r="BA37" s="337"/>
      <c r="BB37" s="337"/>
    </row>
    <row r="38" spans="2:54" ht="13.5" customHeight="1"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627" t="s">
        <v>101</v>
      </c>
      <c r="AA38" s="622"/>
      <c r="AB38" s="622"/>
      <c r="AC38" s="622"/>
      <c r="AD38" s="622"/>
      <c r="AE38" s="622"/>
      <c r="AF38" s="623"/>
      <c r="AG38" s="657">
        <v>8</v>
      </c>
      <c r="AH38" s="648"/>
      <c r="AI38" s="658">
        <v>4</v>
      </c>
      <c r="AJ38" s="650"/>
      <c r="AK38" s="337"/>
      <c r="AL38" s="337"/>
      <c r="BA38" s="337"/>
      <c r="BB38" s="337"/>
    </row>
    <row r="39" spans="26:36" ht="13.5" customHeight="1">
      <c r="Z39" s="624"/>
      <c r="AA39" s="625"/>
      <c r="AB39" s="625"/>
      <c r="AC39" s="625"/>
      <c r="AD39" s="625"/>
      <c r="AE39" s="625"/>
      <c r="AF39" s="626"/>
      <c r="AG39" s="653"/>
      <c r="AH39" s="654"/>
      <c r="AI39" s="655"/>
      <c r="AJ39" s="656"/>
    </row>
  </sheetData>
  <sheetProtection password="9454" sheet="1" formatCells="0" insertRows="0" deleteRows="0"/>
  <mergeCells count="89">
    <mergeCell ref="C18:BA18"/>
    <mergeCell ref="G19:O19"/>
    <mergeCell ref="Q19:T19"/>
    <mergeCell ref="V19:Y19"/>
    <mergeCell ref="AB19:AE19"/>
    <mergeCell ref="AF19:AI19"/>
    <mergeCell ref="AJ19:AM19"/>
    <mergeCell ref="AQ19:AT19"/>
    <mergeCell ref="AU19:AX19"/>
    <mergeCell ref="AY19:BB19"/>
    <mergeCell ref="C20:F20"/>
    <mergeCell ref="H20:J20"/>
    <mergeCell ref="L20:O20"/>
    <mergeCell ref="Q20:S20"/>
    <mergeCell ref="U20:W20"/>
    <mergeCell ref="Y20:AA20"/>
    <mergeCell ref="AC20:AF20"/>
    <mergeCell ref="AH20:AJ20"/>
    <mergeCell ref="AL20:AN20"/>
    <mergeCell ref="AP20:AS20"/>
    <mergeCell ref="AU20:AW20"/>
    <mergeCell ref="AY20:BB20"/>
    <mergeCell ref="AJ27:AY27"/>
    <mergeCell ref="B29:Z29"/>
    <mergeCell ref="AA29:AK29"/>
    <mergeCell ref="AM29:AY29"/>
    <mergeCell ref="B31:D31"/>
    <mergeCell ref="E31:G31"/>
    <mergeCell ref="H31:J31"/>
    <mergeCell ref="K31:M31"/>
    <mergeCell ref="N31:Q31"/>
    <mergeCell ref="R31:T31"/>
    <mergeCell ref="U31:W31"/>
    <mergeCell ref="Z31:AF31"/>
    <mergeCell ref="AG31:AH31"/>
    <mergeCell ref="AI31:AJ31"/>
    <mergeCell ref="AM31:AT31"/>
    <mergeCell ref="AU31:AV31"/>
    <mergeCell ref="B32:D32"/>
    <mergeCell ref="E32:G32"/>
    <mergeCell ref="H32:J32"/>
    <mergeCell ref="K32:M32"/>
    <mergeCell ref="N32:Q32"/>
    <mergeCell ref="R32:T32"/>
    <mergeCell ref="U32:W32"/>
    <mergeCell ref="B33:D33"/>
    <mergeCell ref="E33:G33"/>
    <mergeCell ref="H33:J33"/>
    <mergeCell ref="K33:M33"/>
    <mergeCell ref="N33:Q33"/>
    <mergeCell ref="R33:T33"/>
    <mergeCell ref="U33:W33"/>
    <mergeCell ref="B34:D34"/>
    <mergeCell ref="E34:G34"/>
    <mergeCell ref="H34:J34"/>
    <mergeCell ref="K34:M34"/>
    <mergeCell ref="N34:Q34"/>
    <mergeCell ref="R34:T34"/>
    <mergeCell ref="U34:W34"/>
    <mergeCell ref="B35:D35"/>
    <mergeCell ref="E35:G35"/>
    <mergeCell ref="H35:J35"/>
    <mergeCell ref="K35:M35"/>
    <mergeCell ref="N35:Q35"/>
    <mergeCell ref="R35:T35"/>
    <mergeCell ref="U35:W35"/>
    <mergeCell ref="B36:D36"/>
    <mergeCell ref="E36:G36"/>
    <mergeCell ref="H36:J36"/>
    <mergeCell ref="K36:M36"/>
    <mergeCell ref="N36:Q36"/>
    <mergeCell ref="R36:T36"/>
    <mergeCell ref="U36:W36"/>
    <mergeCell ref="B20:B21"/>
    <mergeCell ref="AM32:AT33"/>
    <mergeCell ref="AG32:AH33"/>
    <mergeCell ref="AI32:AJ33"/>
    <mergeCell ref="AU32:AV33"/>
    <mergeCell ref="AG34:AH35"/>
    <mergeCell ref="AI34:AJ35"/>
    <mergeCell ref="Z34:AF35"/>
    <mergeCell ref="Z32:AF33"/>
    <mergeCell ref="AH12:BB13"/>
    <mergeCell ref="Z38:AF39"/>
    <mergeCell ref="AG38:AH39"/>
    <mergeCell ref="AI38:AJ39"/>
    <mergeCell ref="Z36:AF37"/>
    <mergeCell ref="AG36:AH37"/>
    <mergeCell ref="AI36:AJ37"/>
  </mergeCells>
  <printOptions horizontalCentered="1"/>
  <pageMargins left="0.2" right="0.2" top="0.39" bottom="0.39" header="0" footer="0"/>
  <pageSetup blackAndWhite="1" fitToHeight="1" fitToWidth="1" horizontalDpi="1200" verticalDpi="1200" orientation="landscape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8"/>
  <sheetViews>
    <sheetView tabSelected="1" workbookViewId="0" topLeftCell="A66">
      <selection activeCell="F45" sqref="F45"/>
    </sheetView>
  </sheetViews>
  <sheetFormatPr defaultColWidth="8.796875" defaultRowHeight="15"/>
  <cols>
    <col min="1" max="1" width="7.59765625" style="37" customWidth="1"/>
    <col min="2" max="2" width="38.3984375" style="38" customWidth="1"/>
    <col min="3" max="3" width="5.5" style="37" customWidth="1"/>
    <col min="4" max="4" width="9.8984375" style="37" customWidth="1"/>
    <col min="5" max="6" width="4.5" style="37" customWidth="1"/>
    <col min="7" max="7" width="4.8984375" style="37" customWidth="1"/>
    <col min="8" max="8" width="5.19921875" style="37" customWidth="1"/>
    <col min="9" max="10" width="4.5" style="37" customWidth="1"/>
    <col min="11" max="12" width="4.69921875" style="37" customWidth="1"/>
    <col min="13" max="13" width="4.5" style="37" customWidth="1"/>
    <col min="14" max="14" width="5.09765625" style="37" customWidth="1"/>
    <col min="15" max="21" width="5.19921875" style="37" customWidth="1"/>
    <col min="22" max="22" width="5.19921875" style="39" customWidth="1"/>
    <col min="23" max="25" width="3" style="36" customWidth="1"/>
    <col min="26" max="26" width="8" style="36" customWidth="1"/>
    <col min="27" max="28" width="3" style="36" customWidth="1"/>
    <col min="29" max="29" width="3.69921875" style="36" customWidth="1"/>
    <col min="30" max="30" width="7.69921875" style="36" customWidth="1"/>
    <col min="31" max="41" width="9" style="36" bestFit="1" customWidth="1"/>
    <col min="42" max="64" width="9" style="37" bestFit="1" customWidth="1"/>
    <col min="65" max="16384" width="8.796875" style="37" customWidth="1"/>
  </cols>
  <sheetData>
    <row r="1" spans="1:44" ht="18.75" customHeight="1">
      <c r="A1" s="40"/>
      <c r="B1" s="40"/>
      <c r="C1" s="40"/>
      <c r="D1" s="40"/>
      <c r="E1" s="40"/>
      <c r="F1" s="41" t="s">
        <v>102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342"/>
      <c r="AQ1" s="342"/>
      <c r="AR1" s="342"/>
    </row>
    <row r="2" spans="1:44" ht="25.5" customHeight="1">
      <c r="A2" s="42" t="s">
        <v>103</v>
      </c>
      <c r="B2" s="43" t="s">
        <v>104</v>
      </c>
      <c r="C2" s="44" t="s">
        <v>105</v>
      </c>
      <c r="D2" s="45"/>
      <c r="E2" s="45"/>
      <c r="F2" s="45"/>
      <c r="G2" s="46" t="s">
        <v>106</v>
      </c>
      <c r="H2" s="47" t="s">
        <v>107</v>
      </c>
      <c r="I2" s="47"/>
      <c r="J2" s="47"/>
      <c r="K2" s="47"/>
      <c r="L2" s="47"/>
      <c r="M2" s="195"/>
      <c r="N2" s="196"/>
      <c r="O2" s="197"/>
      <c r="P2" s="198"/>
      <c r="Q2" s="198" t="s">
        <v>108</v>
      </c>
      <c r="R2" s="201"/>
      <c r="S2" s="198"/>
      <c r="T2" s="198"/>
      <c r="U2" s="198"/>
      <c r="V2" s="282"/>
      <c r="W2" s="283"/>
      <c r="X2" s="283"/>
      <c r="Y2" s="281"/>
      <c r="Z2" s="281"/>
      <c r="AA2" s="281"/>
      <c r="AB2" s="281"/>
      <c r="AC2" s="281"/>
      <c r="AD2" s="333" t="s">
        <v>109</v>
      </c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342"/>
      <c r="AQ2" s="342"/>
      <c r="AR2" s="342"/>
    </row>
    <row r="3" spans="1:44" ht="21" customHeight="1">
      <c r="A3" s="48"/>
      <c r="B3" s="49"/>
      <c r="C3" s="50" t="s">
        <v>110</v>
      </c>
      <c r="D3" s="50" t="s">
        <v>111</v>
      </c>
      <c r="E3" s="51" t="s">
        <v>112</v>
      </c>
      <c r="F3" s="52"/>
      <c r="G3" s="53"/>
      <c r="H3" s="54" t="s">
        <v>113</v>
      </c>
      <c r="I3" s="51" t="s">
        <v>114</v>
      </c>
      <c r="J3" s="51"/>
      <c r="K3" s="51"/>
      <c r="L3" s="51"/>
      <c r="M3" s="199" t="s">
        <v>115</v>
      </c>
      <c r="N3" s="200"/>
      <c r="O3" s="201" t="s">
        <v>116</v>
      </c>
      <c r="P3" s="201"/>
      <c r="Q3" s="284" t="s">
        <v>117</v>
      </c>
      <c r="R3" s="285"/>
      <c r="S3" s="201" t="s">
        <v>118</v>
      </c>
      <c r="T3" s="201"/>
      <c r="U3" s="284" t="s">
        <v>119</v>
      </c>
      <c r="V3" s="285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342"/>
      <c r="AQ3" s="342"/>
      <c r="AR3" s="342"/>
    </row>
    <row r="4" spans="1:44" ht="21" customHeight="1">
      <c r="A4" s="48"/>
      <c r="B4" s="49"/>
      <c r="C4" s="50"/>
      <c r="D4" s="50"/>
      <c r="E4" s="50" t="s">
        <v>120</v>
      </c>
      <c r="F4" s="55" t="s">
        <v>121</v>
      </c>
      <c r="G4" s="53"/>
      <c r="H4" s="54"/>
      <c r="I4" s="50" t="s">
        <v>122</v>
      </c>
      <c r="J4" s="51" t="s">
        <v>123</v>
      </c>
      <c r="K4" s="51"/>
      <c r="L4" s="51"/>
      <c r="M4" s="202"/>
      <c r="N4" s="203"/>
      <c r="O4" s="197"/>
      <c r="P4" s="198"/>
      <c r="Q4" s="198"/>
      <c r="R4" s="198" t="s">
        <v>124</v>
      </c>
      <c r="S4" s="198"/>
      <c r="T4" s="198"/>
      <c r="U4" s="198"/>
      <c r="V4" s="282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342"/>
      <c r="AQ4" s="342"/>
      <c r="AR4" s="342"/>
    </row>
    <row r="5" spans="1:44" ht="16.5" customHeight="1">
      <c r="A5" s="48"/>
      <c r="B5" s="49"/>
      <c r="C5" s="50"/>
      <c r="D5" s="50"/>
      <c r="E5" s="50"/>
      <c r="F5" s="55"/>
      <c r="G5" s="53"/>
      <c r="H5" s="54"/>
      <c r="I5" s="50"/>
      <c r="J5" s="54" t="s">
        <v>125</v>
      </c>
      <c r="K5" s="54" t="s">
        <v>126</v>
      </c>
      <c r="L5" s="54" t="s">
        <v>127</v>
      </c>
      <c r="M5" s="202"/>
      <c r="N5" s="203"/>
      <c r="O5" s="201">
        <v>1</v>
      </c>
      <c r="P5" s="204">
        <v>2</v>
      </c>
      <c r="Q5" s="201">
        <v>3</v>
      </c>
      <c r="R5" s="277">
        <v>4</v>
      </c>
      <c r="S5" s="284">
        <v>5</v>
      </c>
      <c r="T5" s="280">
        <v>6</v>
      </c>
      <c r="U5" s="201">
        <v>7</v>
      </c>
      <c r="V5" s="280">
        <v>8</v>
      </c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342"/>
      <c r="AQ5" s="342"/>
      <c r="AR5" s="342"/>
    </row>
    <row r="6" spans="1:44" ht="23.25" customHeight="1">
      <c r="A6" s="48"/>
      <c r="B6" s="49"/>
      <c r="C6" s="50"/>
      <c r="D6" s="50"/>
      <c r="E6" s="50"/>
      <c r="F6" s="55"/>
      <c r="G6" s="53"/>
      <c r="H6" s="54"/>
      <c r="I6" s="50"/>
      <c r="J6" s="54"/>
      <c r="K6" s="54"/>
      <c r="L6" s="54"/>
      <c r="M6" s="202"/>
      <c r="N6" s="203"/>
      <c r="O6" s="197"/>
      <c r="P6" s="198"/>
      <c r="Q6" s="198" t="s">
        <v>128</v>
      </c>
      <c r="R6" s="198"/>
      <c r="S6" s="198"/>
      <c r="T6" s="198"/>
      <c r="U6" s="198"/>
      <c r="V6" s="282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342"/>
      <c r="AQ6" s="342"/>
      <c r="AR6" s="342"/>
    </row>
    <row r="7" spans="1:44" ht="27.75" customHeight="1">
      <c r="A7" s="56"/>
      <c r="B7" s="57"/>
      <c r="C7" s="58"/>
      <c r="D7" s="58"/>
      <c r="E7" s="58"/>
      <c r="F7" s="59"/>
      <c r="G7" s="60"/>
      <c r="H7" s="61"/>
      <c r="I7" s="58"/>
      <c r="J7" s="61"/>
      <c r="K7" s="61"/>
      <c r="L7" s="61"/>
      <c r="M7" s="205"/>
      <c r="N7" s="206"/>
      <c r="O7" s="207">
        <v>16</v>
      </c>
      <c r="P7" s="208">
        <v>16</v>
      </c>
      <c r="Q7" s="286">
        <v>16</v>
      </c>
      <c r="R7" s="208">
        <v>16</v>
      </c>
      <c r="S7" s="286">
        <v>16</v>
      </c>
      <c r="T7" s="208">
        <v>16</v>
      </c>
      <c r="U7" s="286">
        <v>16</v>
      </c>
      <c r="V7" s="208">
        <v>12</v>
      </c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342"/>
      <c r="AQ7" s="342"/>
      <c r="AR7" s="342"/>
    </row>
    <row r="8" spans="1:44" ht="17.25" customHeight="1">
      <c r="A8" s="62"/>
      <c r="B8" s="63"/>
      <c r="C8" s="63"/>
      <c r="D8" s="63"/>
      <c r="E8" s="63"/>
      <c r="F8" s="64" t="s">
        <v>129</v>
      </c>
      <c r="G8" s="64"/>
      <c r="H8" s="64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287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342"/>
      <c r="AQ8" s="342"/>
      <c r="AR8" s="342"/>
    </row>
    <row r="9" spans="1:44" ht="20.25" customHeight="1">
      <c r="A9" s="65"/>
      <c r="B9" s="66"/>
      <c r="C9" s="66"/>
      <c r="D9" s="66"/>
      <c r="E9" s="66"/>
      <c r="F9" s="67" t="s">
        <v>130</v>
      </c>
      <c r="G9" s="67"/>
      <c r="H9" s="67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88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342"/>
      <c r="AQ9" s="342"/>
      <c r="AR9" s="342"/>
    </row>
    <row r="10" spans="1:44" s="30" customFormat="1" ht="14.25" customHeight="1">
      <c r="A10" s="68" t="s">
        <v>131</v>
      </c>
      <c r="B10" s="69" t="s">
        <v>132</v>
      </c>
      <c r="C10" s="70">
        <v>4</v>
      </c>
      <c r="D10" s="70" t="s">
        <v>133</v>
      </c>
      <c r="E10" s="70"/>
      <c r="F10" s="71"/>
      <c r="G10" s="72">
        <v>12</v>
      </c>
      <c r="H10" s="73">
        <f>G10*30</f>
        <v>360</v>
      </c>
      <c r="I10" s="209">
        <f aca="true" t="shared" si="0" ref="I10:I24">SUM(J10:L10)</f>
        <v>208</v>
      </c>
      <c r="J10" s="210"/>
      <c r="K10" s="210"/>
      <c r="L10" s="210">
        <v>208</v>
      </c>
      <c r="M10" s="211">
        <f aca="true" t="shared" si="1" ref="M10:M25">H10-I10</f>
        <v>152</v>
      </c>
      <c r="N10" s="212">
        <f aca="true" t="shared" si="2" ref="N10:N24">ROUND((H10-I10)/H10,2)</f>
        <v>0.42</v>
      </c>
      <c r="O10" s="213">
        <v>3</v>
      </c>
      <c r="P10" s="214">
        <v>3</v>
      </c>
      <c r="Q10" s="289">
        <v>3</v>
      </c>
      <c r="R10" s="71">
        <v>4</v>
      </c>
      <c r="S10" s="290"/>
      <c r="T10" s="291"/>
      <c r="U10" s="115"/>
      <c r="V10" s="117"/>
      <c r="W10" s="292"/>
      <c r="X10" s="292"/>
      <c r="Y10" s="292"/>
      <c r="Z10" s="292"/>
      <c r="AA10" s="292"/>
      <c r="AB10" s="292"/>
      <c r="AC10" s="292"/>
      <c r="AD10" s="334">
        <f aca="true" t="shared" si="3" ref="AD10:AD17">O10*$O$7+P10*$P$7+Q10*$Q$7+R10*$R$7+S10*$S$7+T10*$T$7+U10*$U$7+V10*$V$7</f>
        <v>208</v>
      </c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43"/>
      <c r="AQ10" s="343"/>
      <c r="AR10" s="343"/>
    </row>
    <row r="11" spans="1:44" s="30" customFormat="1" ht="14.25" customHeight="1">
      <c r="A11" s="74" t="s">
        <v>134</v>
      </c>
      <c r="B11" s="75" t="s">
        <v>135</v>
      </c>
      <c r="C11" s="76"/>
      <c r="D11" s="76">
        <v>1</v>
      </c>
      <c r="E11" s="76"/>
      <c r="F11" s="77"/>
      <c r="G11" s="78">
        <v>4</v>
      </c>
      <c r="H11" s="79">
        <f>G11*30</f>
        <v>120</v>
      </c>
      <c r="I11" s="215">
        <f t="shared" si="0"/>
        <v>64</v>
      </c>
      <c r="J11" s="216">
        <v>32</v>
      </c>
      <c r="K11" s="216">
        <v>32</v>
      </c>
      <c r="L11" s="216"/>
      <c r="M11" s="216">
        <f t="shared" si="1"/>
        <v>56</v>
      </c>
      <c r="N11" s="217">
        <f t="shared" si="2"/>
        <v>0.47</v>
      </c>
      <c r="O11" s="218">
        <v>4</v>
      </c>
      <c r="P11" s="219"/>
      <c r="Q11" s="293"/>
      <c r="R11" s="77"/>
      <c r="S11" s="294"/>
      <c r="T11" s="295"/>
      <c r="U11" s="294"/>
      <c r="V11" s="295"/>
      <c r="W11" s="292"/>
      <c r="X11" s="292"/>
      <c r="Y11" s="292"/>
      <c r="Z11" s="292"/>
      <c r="AA11" s="292"/>
      <c r="AB11" s="292"/>
      <c r="AC11" s="292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43"/>
      <c r="AQ11" s="343"/>
      <c r="AR11" s="343"/>
    </row>
    <row r="12" spans="1:44" s="30" customFormat="1" ht="14.25" customHeight="1">
      <c r="A12" s="80" t="s">
        <v>136</v>
      </c>
      <c r="B12" s="75" t="s">
        <v>137</v>
      </c>
      <c r="C12" s="81">
        <v>1</v>
      </c>
      <c r="D12" s="81"/>
      <c r="E12" s="81"/>
      <c r="F12" s="82"/>
      <c r="G12" s="83">
        <v>3</v>
      </c>
      <c r="H12" s="84">
        <f aca="true" t="shared" si="4" ref="H12:H22">G12*30</f>
        <v>90</v>
      </c>
      <c r="I12" s="220">
        <f t="shared" si="0"/>
        <v>48</v>
      </c>
      <c r="J12" s="221"/>
      <c r="K12" s="221">
        <v>48</v>
      </c>
      <c r="L12" s="221"/>
      <c r="M12" s="222">
        <f t="shared" si="1"/>
        <v>42</v>
      </c>
      <c r="N12" s="223">
        <f t="shared" si="2"/>
        <v>0.47</v>
      </c>
      <c r="O12" s="224">
        <v>3</v>
      </c>
      <c r="P12" s="225"/>
      <c r="Q12" s="296"/>
      <c r="R12" s="82"/>
      <c r="S12" s="120"/>
      <c r="T12" s="122"/>
      <c r="U12" s="120"/>
      <c r="V12" s="122"/>
      <c r="W12" s="292"/>
      <c r="X12" s="292"/>
      <c r="Y12" s="292"/>
      <c r="Z12" s="292"/>
      <c r="AA12" s="292"/>
      <c r="AB12" s="292"/>
      <c r="AC12" s="292"/>
      <c r="AD12" s="334">
        <f t="shared" si="3"/>
        <v>48</v>
      </c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43"/>
      <c r="AQ12" s="343"/>
      <c r="AR12" s="343"/>
    </row>
    <row r="13" spans="1:44" s="30" customFormat="1" ht="14.25" customHeight="1">
      <c r="A13" s="80" t="s">
        <v>138</v>
      </c>
      <c r="B13" s="75" t="s">
        <v>139</v>
      </c>
      <c r="C13" s="81">
        <v>3</v>
      </c>
      <c r="D13" s="81"/>
      <c r="E13" s="81"/>
      <c r="F13" s="82"/>
      <c r="G13" s="83">
        <v>3</v>
      </c>
      <c r="H13" s="84">
        <f t="shared" si="4"/>
        <v>90</v>
      </c>
      <c r="I13" s="220">
        <f t="shared" si="0"/>
        <v>48</v>
      </c>
      <c r="J13" s="221">
        <v>16</v>
      </c>
      <c r="K13" s="221">
        <v>32</v>
      </c>
      <c r="L13" s="221"/>
      <c r="M13" s="222">
        <f t="shared" si="1"/>
        <v>42</v>
      </c>
      <c r="N13" s="223">
        <f t="shared" si="2"/>
        <v>0.47</v>
      </c>
      <c r="O13" s="224"/>
      <c r="P13" s="226"/>
      <c r="Q13" s="296">
        <v>3</v>
      </c>
      <c r="R13" s="82"/>
      <c r="S13" s="297"/>
      <c r="T13" s="298"/>
      <c r="U13" s="120"/>
      <c r="V13" s="122"/>
      <c r="W13" s="292"/>
      <c r="X13" s="292"/>
      <c r="Y13" s="292"/>
      <c r="Z13" s="292"/>
      <c r="AA13" s="292"/>
      <c r="AB13" s="292"/>
      <c r="AC13" s="292"/>
      <c r="AD13" s="334">
        <f t="shared" si="3"/>
        <v>48</v>
      </c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43"/>
      <c r="AQ13" s="343"/>
      <c r="AR13" s="343"/>
    </row>
    <row r="14" spans="1:44" s="30" customFormat="1" ht="14.25" customHeight="1">
      <c r="A14" s="80" t="s">
        <v>140</v>
      </c>
      <c r="B14" s="75" t="s">
        <v>141</v>
      </c>
      <c r="C14" s="81"/>
      <c r="D14" s="81">
        <v>4</v>
      </c>
      <c r="E14" s="81"/>
      <c r="F14" s="82"/>
      <c r="G14" s="83">
        <v>3</v>
      </c>
      <c r="H14" s="84">
        <f t="shared" si="4"/>
        <v>90</v>
      </c>
      <c r="I14" s="220">
        <f t="shared" si="0"/>
        <v>48</v>
      </c>
      <c r="J14" s="221">
        <v>16</v>
      </c>
      <c r="K14" s="221">
        <v>32</v>
      </c>
      <c r="L14" s="221"/>
      <c r="M14" s="222">
        <f t="shared" si="1"/>
        <v>42</v>
      </c>
      <c r="N14" s="223">
        <f t="shared" si="2"/>
        <v>0.47</v>
      </c>
      <c r="O14" s="224"/>
      <c r="P14" s="225"/>
      <c r="Q14" s="296"/>
      <c r="R14" s="82">
        <v>3</v>
      </c>
      <c r="S14" s="120"/>
      <c r="T14" s="122"/>
      <c r="U14" s="162"/>
      <c r="V14" s="299"/>
      <c r="W14" s="292"/>
      <c r="X14" s="292"/>
      <c r="Y14" s="292"/>
      <c r="Z14" s="292"/>
      <c r="AA14" s="292"/>
      <c r="AB14" s="292"/>
      <c r="AC14" s="292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43"/>
      <c r="AQ14" s="343"/>
      <c r="AR14" s="343"/>
    </row>
    <row r="15" spans="1:48" s="30" customFormat="1" ht="14.25" customHeight="1">
      <c r="A15" s="80" t="s">
        <v>142</v>
      </c>
      <c r="B15" s="75" t="s">
        <v>143</v>
      </c>
      <c r="C15" s="81"/>
      <c r="D15" s="81">
        <v>2</v>
      </c>
      <c r="E15" s="81"/>
      <c r="F15" s="82"/>
      <c r="G15" s="83">
        <v>3</v>
      </c>
      <c r="H15" s="84">
        <f t="shared" si="4"/>
        <v>90</v>
      </c>
      <c r="I15" s="220">
        <f t="shared" si="0"/>
        <v>48</v>
      </c>
      <c r="J15" s="221">
        <v>16</v>
      </c>
      <c r="K15" s="221">
        <v>32</v>
      </c>
      <c r="L15" s="221"/>
      <c r="M15" s="222">
        <f t="shared" si="1"/>
        <v>42</v>
      </c>
      <c r="N15" s="223">
        <f t="shared" si="2"/>
        <v>0.47</v>
      </c>
      <c r="O15" s="224"/>
      <c r="P15" s="225">
        <v>3</v>
      </c>
      <c r="Q15" s="296"/>
      <c r="R15" s="82"/>
      <c r="S15" s="297"/>
      <c r="T15" s="298"/>
      <c r="U15" s="120"/>
      <c r="V15" s="122"/>
      <c r="W15" s="300"/>
      <c r="X15" s="300"/>
      <c r="Y15" s="300"/>
      <c r="Z15" s="300"/>
      <c r="AA15" s="300"/>
      <c r="AB15" s="300"/>
      <c r="AC15" s="300"/>
      <c r="AD15" s="334">
        <f t="shared" si="3"/>
        <v>48</v>
      </c>
      <c r="AE15" s="335"/>
      <c r="AF15" s="335"/>
      <c r="AG15" s="335"/>
      <c r="AH15" s="335"/>
      <c r="AI15" s="338"/>
      <c r="AJ15" s="339"/>
      <c r="AK15" s="339"/>
      <c r="AL15" s="339"/>
      <c r="AM15" s="339"/>
      <c r="AN15" s="338"/>
      <c r="AO15" s="338"/>
      <c r="AP15" s="344"/>
      <c r="AQ15" s="344"/>
      <c r="AR15" s="344"/>
      <c r="AS15" s="344"/>
      <c r="AT15" s="343"/>
      <c r="AU15" s="343"/>
      <c r="AV15" s="343"/>
    </row>
    <row r="16" spans="1:48" s="30" customFormat="1" ht="14.25" customHeight="1">
      <c r="A16" s="80" t="s">
        <v>144</v>
      </c>
      <c r="B16" s="75" t="s">
        <v>145</v>
      </c>
      <c r="C16" s="81">
        <v>7</v>
      </c>
      <c r="D16" s="81"/>
      <c r="E16" s="81"/>
      <c r="F16" s="82"/>
      <c r="G16" s="83">
        <v>3</v>
      </c>
      <c r="H16" s="84">
        <f t="shared" si="4"/>
        <v>90</v>
      </c>
      <c r="I16" s="220">
        <f t="shared" si="0"/>
        <v>48</v>
      </c>
      <c r="J16" s="221">
        <v>16</v>
      </c>
      <c r="K16" s="221">
        <v>32</v>
      </c>
      <c r="L16" s="221"/>
      <c r="M16" s="222">
        <f t="shared" si="1"/>
        <v>42</v>
      </c>
      <c r="N16" s="223">
        <f t="shared" si="2"/>
        <v>0.47</v>
      </c>
      <c r="O16" s="224"/>
      <c r="P16" s="225"/>
      <c r="Q16" s="296"/>
      <c r="R16" s="82"/>
      <c r="S16" s="120"/>
      <c r="T16" s="122"/>
      <c r="U16" s="162">
        <v>3</v>
      </c>
      <c r="V16" s="299"/>
      <c r="W16" s="300"/>
      <c r="X16" s="300"/>
      <c r="Y16" s="300"/>
      <c r="Z16" s="300"/>
      <c r="AA16" s="300"/>
      <c r="AB16" s="300"/>
      <c r="AC16" s="300"/>
      <c r="AD16" s="334">
        <f>O14*$O$7+P14*$P$7+Q14*$Q$7+R14*$R$7+S14*$S$7+T14*$T$7+U14*$U$7+V14*$V$7</f>
        <v>48</v>
      </c>
      <c r="AE16" s="335"/>
      <c r="AF16" s="335"/>
      <c r="AG16" s="335"/>
      <c r="AH16" s="335"/>
      <c r="AI16" s="338"/>
      <c r="AJ16" s="339"/>
      <c r="AK16" s="339"/>
      <c r="AL16" s="339"/>
      <c r="AM16" s="339"/>
      <c r="AN16" s="338"/>
      <c r="AO16" s="338"/>
      <c r="AP16" s="344"/>
      <c r="AQ16" s="344"/>
      <c r="AR16" s="344"/>
      <c r="AS16" s="344"/>
      <c r="AT16" s="343"/>
      <c r="AU16" s="343"/>
      <c r="AV16" s="343"/>
    </row>
    <row r="17" spans="1:48" s="30" customFormat="1" ht="14.25" customHeight="1">
      <c r="A17" s="80" t="s">
        <v>146</v>
      </c>
      <c r="B17" s="75" t="s">
        <v>147</v>
      </c>
      <c r="C17" s="81">
        <v>1</v>
      </c>
      <c r="D17" s="81"/>
      <c r="E17" s="81"/>
      <c r="F17" s="82"/>
      <c r="G17" s="83">
        <v>3</v>
      </c>
      <c r="H17" s="84">
        <f t="shared" si="4"/>
        <v>90</v>
      </c>
      <c r="I17" s="220">
        <f t="shared" si="0"/>
        <v>48</v>
      </c>
      <c r="J17" s="221">
        <v>32</v>
      </c>
      <c r="K17" s="221">
        <v>16</v>
      </c>
      <c r="L17" s="221"/>
      <c r="M17" s="222">
        <f t="shared" si="1"/>
        <v>42</v>
      </c>
      <c r="N17" s="223">
        <f t="shared" si="2"/>
        <v>0.47</v>
      </c>
      <c r="O17" s="224">
        <v>3</v>
      </c>
      <c r="P17" s="225"/>
      <c r="Q17" s="296"/>
      <c r="R17" s="82"/>
      <c r="S17" s="120"/>
      <c r="T17" s="122"/>
      <c r="U17" s="162"/>
      <c r="V17" s="299"/>
      <c r="W17" s="300"/>
      <c r="X17" s="300"/>
      <c r="Y17" s="300"/>
      <c r="Z17" s="300"/>
      <c r="AA17" s="300"/>
      <c r="AB17" s="300"/>
      <c r="AC17" s="300"/>
      <c r="AD17" s="334">
        <f t="shared" si="3"/>
        <v>48</v>
      </c>
      <c r="AE17" s="335"/>
      <c r="AF17" s="335"/>
      <c r="AG17" s="335"/>
      <c r="AH17" s="335"/>
      <c r="AI17" s="338"/>
      <c r="AJ17" s="339"/>
      <c r="AK17" s="339"/>
      <c r="AL17" s="339"/>
      <c r="AM17" s="339"/>
      <c r="AN17" s="338"/>
      <c r="AO17" s="338"/>
      <c r="AP17" s="344"/>
      <c r="AQ17" s="344"/>
      <c r="AR17" s="344"/>
      <c r="AS17" s="344"/>
      <c r="AT17" s="343"/>
      <c r="AU17" s="343"/>
      <c r="AV17" s="343"/>
    </row>
    <row r="18" spans="1:48" s="30" customFormat="1" ht="14.25" customHeight="1">
      <c r="A18" s="80" t="s">
        <v>148</v>
      </c>
      <c r="B18" s="75" t="s">
        <v>149</v>
      </c>
      <c r="C18" s="81">
        <v>2</v>
      </c>
      <c r="D18" s="81"/>
      <c r="E18" s="81"/>
      <c r="F18" s="82"/>
      <c r="G18" s="83">
        <v>3</v>
      </c>
      <c r="H18" s="84">
        <f t="shared" si="4"/>
        <v>90</v>
      </c>
      <c r="I18" s="220">
        <f t="shared" si="0"/>
        <v>48</v>
      </c>
      <c r="J18" s="221">
        <v>32</v>
      </c>
      <c r="K18" s="221">
        <v>16</v>
      </c>
      <c r="L18" s="221"/>
      <c r="M18" s="222">
        <f t="shared" si="1"/>
        <v>42</v>
      </c>
      <c r="N18" s="223">
        <f t="shared" si="2"/>
        <v>0.47</v>
      </c>
      <c r="O18" s="224"/>
      <c r="P18" s="225">
        <v>3</v>
      </c>
      <c r="Q18" s="296"/>
      <c r="R18" s="82"/>
      <c r="S18" s="120"/>
      <c r="T18" s="122"/>
      <c r="U18" s="162"/>
      <c r="V18" s="299"/>
      <c r="W18" s="300"/>
      <c r="X18" s="300"/>
      <c r="Y18" s="300"/>
      <c r="Z18" s="300"/>
      <c r="AA18" s="300"/>
      <c r="AB18" s="300"/>
      <c r="AC18" s="300"/>
      <c r="AD18" s="334"/>
      <c r="AE18" s="335"/>
      <c r="AF18" s="335"/>
      <c r="AG18" s="335"/>
      <c r="AH18" s="335"/>
      <c r="AI18" s="338"/>
      <c r="AJ18" s="339"/>
      <c r="AK18" s="339"/>
      <c r="AL18" s="339"/>
      <c r="AM18" s="339"/>
      <c r="AN18" s="338"/>
      <c r="AO18" s="338"/>
      <c r="AP18" s="344"/>
      <c r="AQ18" s="344"/>
      <c r="AR18" s="344"/>
      <c r="AS18" s="344"/>
      <c r="AT18" s="343"/>
      <c r="AU18" s="343"/>
      <c r="AV18" s="343"/>
    </row>
    <row r="19" spans="1:48" s="30" customFormat="1" ht="32.25" customHeight="1">
      <c r="A19" s="80" t="s">
        <v>150</v>
      </c>
      <c r="B19" s="75" t="s">
        <v>151</v>
      </c>
      <c r="C19" s="81">
        <v>1</v>
      </c>
      <c r="D19" s="85"/>
      <c r="E19" s="81"/>
      <c r="F19" s="82"/>
      <c r="G19" s="83">
        <v>3.5</v>
      </c>
      <c r="H19" s="84">
        <f t="shared" si="4"/>
        <v>105</v>
      </c>
      <c r="I19" s="220">
        <f t="shared" si="0"/>
        <v>64</v>
      </c>
      <c r="J19" s="221">
        <v>32</v>
      </c>
      <c r="K19" s="221">
        <v>32</v>
      </c>
      <c r="L19" s="221"/>
      <c r="M19" s="222">
        <f t="shared" si="1"/>
        <v>41</v>
      </c>
      <c r="N19" s="223">
        <f t="shared" si="2"/>
        <v>0.39</v>
      </c>
      <c r="O19" s="224">
        <v>4</v>
      </c>
      <c r="P19" s="225"/>
      <c r="Q19" s="296"/>
      <c r="R19" s="82"/>
      <c r="S19" s="120"/>
      <c r="T19" s="122"/>
      <c r="U19" s="120"/>
      <c r="V19" s="122"/>
      <c r="W19" s="300"/>
      <c r="X19" s="300"/>
      <c r="Y19" s="300"/>
      <c r="Z19" s="300"/>
      <c r="AA19" s="300"/>
      <c r="AB19" s="300"/>
      <c r="AC19" s="300"/>
      <c r="AD19" s="334"/>
      <c r="AE19" s="335"/>
      <c r="AF19" s="335"/>
      <c r="AG19" s="335"/>
      <c r="AH19" s="335"/>
      <c r="AI19" s="338"/>
      <c r="AJ19" s="339"/>
      <c r="AK19" s="339"/>
      <c r="AL19" s="339"/>
      <c r="AM19" s="339"/>
      <c r="AN19" s="338"/>
      <c r="AO19" s="338"/>
      <c r="AP19" s="344"/>
      <c r="AQ19" s="344"/>
      <c r="AR19" s="344"/>
      <c r="AS19" s="344"/>
      <c r="AT19" s="343"/>
      <c r="AU19" s="343"/>
      <c r="AV19" s="343"/>
    </row>
    <row r="20" spans="1:44" s="30" customFormat="1" ht="14.25" customHeight="1">
      <c r="A20" s="80" t="s">
        <v>152</v>
      </c>
      <c r="B20" s="75" t="s">
        <v>153</v>
      </c>
      <c r="C20" s="86">
        <v>2</v>
      </c>
      <c r="D20" s="87"/>
      <c r="E20" s="81"/>
      <c r="F20" s="82"/>
      <c r="G20" s="83">
        <v>3.5</v>
      </c>
      <c r="H20" s="84">
        <f t="shared" si="4"/>
        <v>105</v>
      </c>
      <c r="I20" s="220">
        <f t="shared" si="0"/>
        <v>64</v>
      </c>
      <c r="J20" s="221">
        <v>32</v>
      </c>
      <c r="K20" s="221">
        <v>32</v>
      </c>
      <c r="L20" s="221"/>
      <c r="M20" s="222">
        <f t="shared" si="1"/>
        <v>41</v>
      </c>
      <c r="N20" s="223">
        <f t="shared" si="2"/>
        <v>0.39</v>
      </c>
      <c r="O20" s="224"/>
      <c r="P20" s="225">
        <v>4</v>
      </c>
      <c r="Q20" s="296"/>
      <c r="R20" s="82"/>
      <c r="S20" s="120"/>
      <c r="T20" s="122"/>
      <c r="U20" s="120"/>
      <c r="V20" s="122"/>
      <c r="W20" s="292"/>
      <c r="X20" s="292"/>
      <c r="Y20" s="292"/>
      <c r="Z20" s="292"/>
      <c r="AA20" s="292"/>
      <c r="AB20" s="292"/>
      <c r="AC20" s="292"/>
      <c r="AD20" s="334">
        <f>O20*$O$7+P20*$P$7+Q20*$Q$7+R20*$R$7+S20*$S$7+T20*$T$7+U20*$U$7+V20*$V$7</f>
        <v>64</v>
      </c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43"/>
      <c r="AQ20" s="343"/>
      <c r="AR20" s="343"/>
    </row>
    <row r="21" spans="1:44" s="30" customFormat="1" ht="17.25" customHeight="1">
      <c r="A21" s="88" t="s">
        <v>154</v>
      </c>
      <c r="B21" s="89" t="s">
        <v>155</v>
      </c>
      <c r="C21" s="90"/>
      <c r="D21" s="91">
        <v>4</v>
      </c>
      <c r="E21" s="92"/>
      <c r="F21" s="93"/>
      <c r="G21" s="94">
        <v>3</v>
      </c>
      <c r="H21" s="88">
        <f t="shared" si="4"/>
        <v>90</v>
      </c>
      <c r="I21" s="93">
        <f t="shared" si="0"/>
        <v>48</v>
      </c>
      <c r="J21" s="91">
        <v>16</v>
      </c>
      <c r="K21" s="91">
        <v>32</v>
      </c>
      <c r="L21" s="91"/>
      <c r="M21" s="91">
        <f t="shared" si="1"/>
        <v>42</v>
      </c>
      <c r="N21" s="223">
        <f t="shared" si="2"/>
        <v>0.47</v>
      </c>
      <c r="O21" s="227"/>
      <c r="P21" s="228"/>
      <c r="Q21" s="93"/>
      <c r="R21" s="90">
        <v>3</v>
      </c>
      <c r="S21" s="227"/>
      <c r="T21" s="301"/>
      <c r="U21" s="302"/>
      <c r="V21" s="301"/>
      <c r="W21" s="292"/>
      <c r="X21" s="292"/>
      <c r="Y21" s="292"/>
      <c r="Z21" s="292"/>
      <c r="AA21" s="292"/>
      <c r="AB21" s="292"/>
      <c r="AC21" s="292"/>
      <c r="AD21" s="334">
        <f>O19*$O$7+P19*$P$7+Q19*$Q$7+R19*$R$7+S19*$S$7+T19*$T$7+U19*$U$7+V19*$V$7</f>
        <v>64</v>
      </c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43"/>
      <c r="AQ21" s="343"/>
      <c r="AR21" s="343"/>
    </row>
    <row r="22" spans="1:44" s="30" customFormat="1" ht="17.25" customHeight="1">
      <c r="A22" s="80" t="s">
        <v>156</v>
      </c>
      <c r="B22" s="95" t="s">
        <v>157</v>
      </c>
      <c r="C22" s="81">
        <v>5</v>
      </c>
      <c r="D22" s="81"/>
      <c r="E22" s="81"/>
      <c r="F22" s="82"/>
      <c r="G22" s="83">
        <v>3</v>
      </c>
      <c r="H22" s="96">
        <f t="shared" si="4"/>
        <v>90</v>
      </c>
      <c r="I22" s="93">
        <f t="shared" si="0"/>
        <v>48</v>
      </c>
      <c r="J22" s="221">
        <v>16</v>
      </c>
      <c r="K22" s="221">
        <v>32</v>
      </c>
      <c r="L22" s="221"/>
      <c r="M22" s="222">
        <f t="shared" si="1"/>
        <v>42</v>
      </c>
      <c r="N22" s="223">
        <f t="shared" si="2"/>
        <v>0.47</v>
      </c>
      <c r="O22" s="224"/>
      <c r="P22" s="225"/>
      <c r="Q22" s="296"/>
      <c r="R22" s="82"/>
      <c r="S22" s="303">
        <v>3</v>
      </c>
      <c r="T22" s="304"/>
      <c r="U22" s="305"/>
      <c r="V22" s="304"/>
      <c r="W22" s="292"/>
      <c r="X22" s="292"/>
      <c r="Y22" s="292"/>
      <c r="Z22" s="292"/>
      <c r="AA22" s="292"/>
      <c r="AB22" s="292"/>
      <c r="AC22" s="292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43"/>
      <c r="AQ22" s="343"/>
      <c r="AR22" s="343"/>
    </row>
    <row r="23" spans="1:44" s="30" customFormat="1" ht="17.25" customHeight="1">
      <c r="A23" s="97" t="s">
        <v>158</v>
      </c>
      <c r="B23" s="98" t="s">
        <v>159</v>
      </c>
      <c r="C23" s="85">
        <v>3</v>
      </c>
      <c r="D23" s="85"/>
      <c r="E23" s="85"/>
      <c r="F23" s="99"/>
      <c r="G23" s="100">
        <v>3</v>
      </c>
      <c r="H23" s="101">
        <v>90</v>
      </c>
      <c r="I23" s="93">
        <f t="shared" si="0"/>
        <v>48</v>
      </c>
      <c r="J23" s="221">
        <v>16</v>
      </c>
      <c r="K23" s="229">
        <v>32</v>
      </c>
      <c r="L23" s="229"/>
      <c r="M23" s="222">
        <f t="shared" si="1"/>
        <v>42</v>
      </c>
      <c r="N23" s="223">
        <f t="shared" si="2"/>
        <v>0.47</v>
      </c>
      <c r="O23" s="230"/>
      <c r="P23" s="231"/>
      <c r="Q23" s="306">
        <v>3</v>
      </c>
      <c r="R23" s="99"/>
      <c r="S23" s="307"/>
      <c r="T23" s="304"/>
      <c r="U23" s="308"/>
      <c r="V23" s="304"/>
      <c r="W23" s="292"/>
      <c r="X23" s="292"/>
      <c r="Y23" s="292"/>
      <c r="Z23" s="292"/>
      <c r="AA23" s="292"/>
      <c r="AB23" s="292"/>
      <c r="AC23" s="292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43"/>
      <c r="AQ23" s="343"/>
      <c r="AR23" s="343"/>
    </row>
    <row r="24" spans="1:44" s="30" customFormat="1" ht="17.25" customHeight="1">
      <c r="A24" s="97" t="s">
        <v>160</v>
      </c>
      <c r="B24" s="98" t="s">
        <v>161</v>
      </c>
      <c r="C24" s="85"/>
      <c r="D24" s="85">
        <v>1</v>
      </c>
      <c r="E24" s="85"/>
      <c r="F24" s="99"/>
      <c r="G24" s="100">
        <v>3</v>
      </c>
      <c r="H24" s="101">
        <f aca="true" t="shared" si="5" ref="H24:H31">G24*30</f>
        <v>90</v>
      </c>
      <c r="I24" s="232">
        <f t="shared" si="0"/>
        <v>32</v>
      </c>
      <c r="J24" s="229"/>
      <c r="K24" s="229">
        <v>32</v>
      </c>
      <c r="L24" s="229"/>
      <c r="M24" s="232">
        <f t="shared" si="1"/>
        <v>58</v>
      </c>
      <c r="N24" s="233">
        <f t="shared" si="2"/>
        <v>0.64</v>
      </c>
      <c r="O24" s="230">
        <v>2</v>
      </c>
      <c r="P24" s="231"/>
      <c r="Q24" s="306"/>
      <c r="R24" s="99"/>
      <c r="S24" s="309"/>
      <c r="T24" s="304"/>
      <c r="U24" s="310"/>
      <c r="V24" s="304"/>
      <c r="W24" s="292"/>
      <c r="X24" s="292"/>
      <c r="Y24" s="292"/>
      <c r="Z24" s="292"/>
      <c r="AA24" s="292"/>
      <c r="AB24" s="292"/>
      <c r="AC24" s="292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43"/>
      <c r="AQ24" s="343"/>
      <c r="AR24" s="343"/>
    </row>
    <row r="25" spans="1:44" s="31" customFormat="1" ht="16.5" customHeight="1">
      <c r="A25" s="102"/>
      <c r="B25" s="103" t="s">
        <v>162</v>
      </c>
      <c r="C25" s="104"/>
      <c r="D25" s="104"/>
      <c r="E25" s="104"/>
      <c r="F25" s="105"/>
      <c r="G25" s="106">
        <f aca="true" t="shared" si="6" ref="G25:K25">SUM(G10:G24)</f>
        <v>56</v>
      </c>
      <c r="H25" s="107">
        <f t="shared" si="6"/>
        <v>1680</v>
      </c>
      <c r="I25" s="134">
        <f t="shared" si="6"/>
        <v>912</v>
      </c>
      <c r="J25" s="135">
        <f t="shared" si="6"/>
        <v>272</v>
      </c>
      <c r="K25" s="135">
        <f t="shared" si="6"/>
        <v>432</v>
      </c>
      <c r="L25" s="234">
        <f>SUM(L10:L22)</f>
        <v>208</v>
      </c>
      <c r="M25" s="234">
        <f t="shared" si="1"/>
        <v>768</v>
      </c>
      <c r="N25" s="235">
        <f aca="true" t="shared" si="7" ref="N25:N32">(H25-I25)/H25</f>
        <v>0.45714285714285713</v>
      </c>
      <c r="O25" s="236">
        <f aca="true" t="shared" si="8" ref="O25:V25">SUM(O10:O24)</f>
        <v>19</v>
      </c>
      <c r="P25" s="237">
        <f t="shared" si="8"/>
        <v>13</v>
      </c>
      <c r="Q25" s="236">
        <f t="shared" si="8"/>
        <v>9</v>
      </c>
      <c r="R25" s="311">
        <f t="shared" si="8"/>
        <v>10</v>
      </c>
      <c r="S25" s="236">
        <f t="shared" si="8"/>
        <v>3</v>
      </c>
      <c r="T25" s="312">
        <f t="shared" si="8"/>
        <v>0</v>
      </c>
      <c r="U25" s="236">
        <f t="shared" si="8"/>
        <v>3</v>
      </c>
      <c r="V25" s="312">
        <f t="shared" si="8"/>
        <v>0</v>
      </c>
      <c r="W25" s="292"/>
      <c r="X25" s="292"/>
      <c r="Y25" s="292"/>
      <c r="Z25" s="292"/>
      <c r="AA25" s="292"/>
      <c r="AB25" s="292"/>
      <c r="AC25" s="292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45"/>
      <c r="AQ25" s="345"/>
      <c r="AR25" s="345"/>
    </row>
    <row r="26" spans="1:44" s="31" customFormat="1" ht="16.5" customHeight="1">
      <c r="A26" s="108"/>
      <c r="B26" s="109"/>
      <c r="C26" s="109"/>
      <c r="D26" s="109"/>
      <c r="E26" s="109"/>
      <c r="F26" s="110" t="s">
        <v>163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313"/>
      <c r="W26" s="292"/>
      <c r="X26" s="292"/>
      <c r="Y26" s="292"/>
      <c r="Z26" s="292"/>
      <c r="AA26" s="292"/>
      <c r="AB26" s="292"/>
      <c r="AC26" s="292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45"/>
      <c r="AQ26" s="345"/>
      <c r="AR26" s="345"/>
    </row>
    <row r="27" spans="1:44" s="31" customFormat="1" ht="16.5" customHeight="1">
      <c r="A27" s="111"/>
      <c r="B27" s="112"/>
      <c r="C27" s="112"/>
      <c r="D27" s="112"/>
      <c r="E27" s="112"/>
      <c r="F27" s="113" t="s">
        <v>164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314"/>
      <c r="W27" s="292"/>
      <c r="X27" s="292"/>
      <c r="Y27" s="292"/>
      <c r="Z27" s="292"/>
      <c r="AA27" s="292"/>
      <c r="AB27" s="292"/>
      <c r="AC27" s="292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45"/>
      <c r="AQ27" s="345"/>
      <c r="AR27" s="345"/>
    </row>
    <row r="28" spans="1:48" s="31" customFormat="1" ht="14.25" customHeight="1">
      <c r="A28" s="68" t="s">
        <v>165</v>
      </c>
      <c r="B28" s="114" t="s">
        <v>166</v>
      </c>
      <c r="C28" s="115"/>
      <c r="D28" s="116">
        <v>5</v>
      </c>
      <c r="E28" s="116"/>
      <c r="F28" s="117"/>
      <c r="G28" s="115">
        <v>3</v>
      </c>
      <c r="H28" s="118">
        <f t="shared" si="5"/>
        <v>90</v>
      </c>
      <c r="I28" s="118">
        <f>SUM(J28:L28)</f>
        <v>32</v>
      </c>
      <c r="J28" s="118">
        <v>16</v>
      </c>
      <c r="K28" s="238">
        <v>16</v>
      </c>
      <c r="L28" s="118"/>
      <c r="M28" s="239">
        <f aca="true" t="shared" si="9" ref="M28:M32">H28-I28</f>
        <v>58</v>
      </c>
      <c r="N28" s="240">
        <f t="shared" si="7"/>
        <v>0.6444444444444445</v>
      </c>
      <c r="O28" s="144"/>
      <c r="P28" s="241"/>
      <c r="Q28" s="144"/>
      <c r="R28" s="241"/>
      <c r="S28" s="144">
        <v>2</v>
      </c>
      <c r="T28" s="241"/>
      <c r="U28" s="315"/>
      <c r="V28" s="241"/>
      <c r="W28" s="300"/>
      <c r="X28" s="300"/>
      <c r="Y28" s="300"/>
      <c r="Z28" s="300"/>
      <c r="AA28" s="300"/>
      <c r="AB28" s="300"/>
      <c r="AC28" s="300"/>
      <c r="AD28" s="336" t="e">
        <f>O22*$O$7+P22*$P$7+Q22*$Q$7+R22*$R$7+#REF!*$S$7+#REF!*$T$7+#REF!*$U$7+#REF!*$V$7</f>
        <v>#REF!</v>
      </c>
      <c r="AE28" s="330"/>
      <c r="AF28" s="330"/>
      <c r="AG28" s="330"/>
      <c r="AH28" s="330"/>
      <c r="AI28" s="340"/>
      <c r="AJ28" s="341"/>
      <c r="AK28" s="341"/>
      <c r="AL28" s="341"/>
      <c r="AM28" s="341"/>
      <c r="AN28" s="340"/>
      <c r="AO28" s="340"/>
      <c r="AP28" s="346"/>
      <c r="AQ28" s="346"/>
      <c r="AR28" s="346"/>
      <c r="AS28" s="346"/>
      <c r="AT28" s="345"/>
      <c r="AU28" s="345"/>
      <c r="AV28" s="345"/>
    </row>
    <row r="29" spans="1:44" s="31" customFormat="1" ht="17.25" customHeight="1">
      <c r="A29" s="80" t="s">
        <v>165</v>
      </c>
      <c r="B29" s="119" t="s">
        <v>167</v>
      </c>
      <c r="C29" s="120"/>
      <c r="D29" s="121">
        <v>5</v>
      </c>
      <c r="E29" s="121"/>
      <c r="F29" s="122"/>
      <c r="G29" s="120">
        <v>3</v>
      </c>
      <c r="H29" s="123">
        <f t="shared" si="5"/>
        <v>90</v>
      </c>
      <c r="I29" s="123">
        <v>32</v>
      </c>
      <c r="J29" s="123">
        <v>16</v>
      </c>
      <c r="K29" s="123">
        <v>16</v>
      </c>
      <c r="L29" s="123"/>
      <c r="M29" s="242">
        <f t="shared" si="9"/>
        <v>58</v>
      </c>
      <c r="N29" s="243">
        <f t="shared" si="7"/>
        <v>0.6444444444444445</v>
      </c>
      <c r="O29" s="145"/>
      <c r="P29" s="244"/>
      <c r="Q29" s="145"/>
      <c r="R29" s="244"/>
      <c r="S29" s="145">
        <v>2</v>
      </c>
      <c r="T29" s="244"/>
      <c r="U29" s="316"/>
      <c r="V29" s="244"/>
      <c r="W29" s="292"/>
      <c r="X29" s="292"/>
      <c r="Y29" s="292"/>
      <c r="Z29" s="292"/>
      <c r="AA29" s="292"/>
      <c r="AB29" s="292"/>
      <c r="AC29" s="292"/>
      <c r="AD29" s="336">
        <f aca="true" t="shared" si="10" ref="AD29:AD53">O25*$O$7+P25*$P$7+Q25*$Q$7+R25*$R$7+S25*$S$7+T25*$T$7+U25*$U$7+V25*$V$7</f>
        <v>912</v>
      </c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45"/>
      <c r="AQ29" s="345"/>
      <c r="AR29" s="345"/>
    </row>
    <row r="30" spans="1:48" s="31" customFormat="1" ht="15" customHeight="1">
      <c r="A30" s="124" t="s">
        <v>165</v>
      </c>
      <c r="B30" s="125" t="s">
        <v>168</v>
      </c>
      <c r="C30" s="126"/>
      <c r="D30" s="127">
        <v>6</v>
      </c>
      <c r="E30" s="127"/>
      <c r="F30" s="128"/>
      <c r="G30" s="120">
        <v>4</v>
      </c>
      <c r="H30" s="123">
        <f t="shared" si="5"/>
        <v>120</v>
      </c>
      <c r="I30" s="123">
        <f>SUM(J30:L30)</f>
        <v>64</v>
      </c>
      <c r="J30" s="123">
        <v>32</v>
      </c>
      <c r="K30" s="245">
        <v>32</v>
      </c>
      <c r="L30" s="123"/>
      <c r="M30" s="242">
        <f t="shared" si="9"/>
        <v>56</v>
      </c>
      <c r="N30" s="246">
        <f t="shared" si="7"/>
        <v>0.4666666666666667</v>
      </c>
      <c r="O30" s="247"/>
      <c r="P30" s="248"/>
      <c r="Q30" s="247"/>
      <c r="R30" s="248"/>
      <c r="S30" s="247"/>
      <c r="T30" s="248">
        <v>4</v>
      </c>
      <c r="U30" s="317"/>
      <c r="V30" s="248"/>
      <c r="W30" s="300"/>
      <c r="X30" s="300"/>
      <c r="Y30" s="300"/>
      <c r="Z30" s="300"/>
      <c r="AA30" s="300"/>
      <c r="AB30" s="300"/>
      <c r="AC30" s="300"/>
      <c r="AD30" s="336">
        <f t="shared" si="10"/>
        <v>0</v>
      </c>
      <c r="AE30" s="330"/>
      <c r="AF30" s="330"/>
      <c r="AG30" s="330"/>
      <c r="AH30" s="330"/>
      <c r="AI30" s="340"/>
      <c r="AJ30" s="341"/>
      <c r="AK30" s="341"/>
      <c r="AL30" s="341"/>
      <c r="AM30" s="341"/>
      <c r="AN30" s="340"/>
      <c r="AO30" s="340"/>
      <c r="AP30" s="346"/>
      <c r="AQ30" s="346"/>
      <c r="AR30" s="346"/>
      <c r="AS30" s="346"/>
      <c r="AT30" s="345"/>
      <c r="AU30" s="345"/>
      <c r="AV30" s="345"/>
    </row>
    <row r="31" spans="1:48" s="31" customFormat="1" ht="15" customHeight="1">
      <c r="A31" s="129"/>
      <c r="B31" s="130" t="s">
        <v>162</v>
      </c>
      <c r="C31" s="131"/>
      <c r="D31" s="131"/>
      <c r="E31" s="131"/>
      <c r="F31" s="131"/>
      <c r="G31" s="132">
        <f aca="true" t="shared" si="11" ref="G31:L31">SUM(G28:G30)</f>
        <v>10</v>
      </c>
      <c r="H31" s="133">
        <f t="shared" si="5"/>
        <v>300</v>
      </c>
      <c r="I31" s="249">
        <f t="shared" si="11"/>
        <v>128</v>
      </c>
      <c r="J31" s="133">
        <f>SUM(J28,J29,J30)</f>
        <v>64</v>
      </c>
      <c r="K31" s="249">
        <f t="shared" si="11"/>
        <v>64</v>
      </c>
      <c r="L31" s="249">
        <f t="shared" si="11"/>
        <v>0</v>
      </c>
      <c r="M31" s="250">
        <f t="shared" si="9"/>
        <v>172</v>
      </c>
      <c r="N31" s="251">
        <f t="shared" si="7"/>
        <v>0.5733333333333334</v>
      </c>
      <c r="O31" s="252">
        <f>SUM(O28:O30)</f>
        <v>0</v>
      </c>
      <c r="P31" s="253">
        <f aca="true" t="shared" si="12" ref="P31:V31">SUM(P28:P30)</f>
        <v>0</v>
      </c>
      <c r="Q31" s="252">
        <f t="shared" si="12"/>
        <v>0</v>
      </c>
      <c r="R31" s="318">
        <f t="shared" si="12"/>
        <v>0</v>
      </c>
      <c r="S31" s="319">
        <f t="shared" si="12"/>
        <v>4</v>
      </c>
      <c r="T31" s="253">
        <f t="shared" si="12"/>
        <v>4</v>
      </c>
      <c r="U31" s="252">
        <f t="shared" si="12"/>
        <v>0</v>
      </c>
      <c r="V31" s="253">
        <f t="shared" si="12"/>
        <v>0</v>
      </c>
      <c r="W31" s="300"/>
      <c r="X31" s="300"/>
      <c r="Y31" s="300"/>
      <c r="Z31" s="300"/>
      <c r="AA31" s="300"/>
      <c r="AB31" s="300"/>
      <c r="AC31" s="300"/>
      <c r="AD31" s="336">
        <f t="shared" si="10"/>
        <v>0</v>
      </c>
      <c r="AE31" s="330"/>
      <c r="AF31" s="330"/>
      <c r="AG31" s="330"/>
      <c r="AH31" s="330"/>
      <c r="AI31" s="340"/>
      <c r="AJ31" s="341"/>
      <c r="AK31" s="341"/>
      <c r="AL31" s="341"/>
      <c r="AM31" s="341"/>
      <c r="AN31" s="340"/>
      <c r="AO31" s="340"/>
      <c r="AP31" s="346"/>
      <c r="AQ31" s="346"/>
      <c r="AR31" s="346"/>
      <c r="AS31" s="346"/>
      <c r="AT31" s="345"/>
      <c r="AU31" s="345"/>
      <c r="AV31" s="345"/>
    </row>
    <row r="32" spans="1:44" s="31" customFormat="1" ht="14.25" customHeight="1">
      <c r="A32" s="129"/>
      <c r="B32" s="130" t="s">
        <v>169</v>
      </c>
      <c r="C32" s="131"/>
      <c r="D32" s="131"/>
      <c r="E32" s="131"/>
      <c r="F32" s="131"/>
      <c r="G32" s="134">
        <f aca="true" t="shared" si="13" ref="G32:L32">G31+G25</f>
        <v>66</v>
      </c>
      <c r="H32" s="135">
        <f t="shared" si="13"/>
        <v>1980</v>
      </c>
      <c r="I32" s="135">
        <f t="shared" si="13"/>
        <v>1040</v>
      </c>
      <c r="J32" s="135">
        <f t="shared" si="13"/>
        <v>336</v>
      </c>
      <c r="K32" s="135">
        <f t="shared" si="13"/>
        <v>496</v>
      </c>
      <c r="L32" s="135">
        <f t="shared" si="13"/>
        <v>208</v>
      </c>
      <c r="M32" s="234">
        <f t="shared" si="9"/>
        <v>940</v>
      </c>
      <c r="N32" s="254">
        <f t="shared" si="7"/>
        <v>0.47474747474747475</v>
      </c>
      <c r="O32" s="255">
        <f aca="true" t="shared" si="14" ref="O32:V32">O31+O25</f>
        <v>19</v>
      </c>
      <c r="P32" s="256">
        <f t="shared" si="14"/>
        <v>13</v>
      </c>
      <c r="Q32" s="134">
        <f t="shared" si="14"/>
        <v>9</v>
      </c>
      <c r="R32" s="107">
        <f t="shared" si="14"/>
        <v>10</v>
      </c>
      <c r="S32" s="255">
        <f t="shared" si="14"/>
        <v>7</v>
      </c>
      <c r="T32" s="256">
        <f t="shared" si="14"/>
        <v>4</v>
      </c>
      <c r="U32" s="134">
        <f t="shared" si="14"/>
        <v>3</v>
      </c>
      <c r="V32" s="107">
        <f t="shared" si="14"/>
        <v>0</v>
      </c>
      <c r="W32" s="292"/>
      <c r="X32" s="292"/>
      <c r="Y32" s="292"/>
      <c r="Z32" s="292"/>
      <c r="AA32" s="292"/>
      <c r="AB32" s="292"/>
      <c r="AC32" s="292"/>
      <c r="AD32" s="336">
        <f t="shared" si="10"/>
        <v>32</v>
      </c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45"/>
      <c r="AQ32" s="345"/>
      <c r="AR32" s="345"/>
    </row>
    <row r="33" spans="1:44" s="32" customFormat="1" ht="14.25" customHeight="1">
      <c r="A33" s="136"/>
      <c r="B33" s="137"/>
      <c r="C33" s="137"/>
      <c r="D33" s="137"/>
      <c r="E33" s="137"/>
      <c r="F33" s="138" t="s">
        <v>170</v>
      </c>
      <c r="G33" s="139"/>
      <c r="H33" s="139"/>
      <c r="I33" s="139"/>
      <c r="J33" s="139"/>
      <c r="K33" s="139"/>
      <c r="L33" s="139"/>
      <c r="M33" s="139"/>
      <c r="N33" s="139"/>
      <c r="O33" s="257"/>
      <c r="P33" s="257"/>
      <c r="Q33" s="257"/>
      <c r="R33" s="257"/>
      <c r="S33" s="257"/>
      <c r="T33" s="257"/>
      <c r="U33" s="257"/>
      <c r="V33" s="320"/>
      <c r="W33" s="292"/>
      <c r="X33" s="292"/>
      <c r="Y33" s="292"/>
      <c r="Z33" s="292"/>
      <c r="AA33" s="292"/>
      <c r="AB33" s="292"/>
      <c r="AC33" s="292"/>
      <c r="AD33" s="336">
        <f t="shared" si="10"/>
        <v>32</v>
      </c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47"/>
      <c r="AQ33" s="347"/>
      <c r="AR33" s="347"/>
    </row>
    <row r="34" spans="1:44" s="31" customFormat="1" ht="14.25" customHeight="1">
      <c r="A34" s="140"/>
      <c r="B34" s="141"/>
      <c r="C34" s="141"/>
      <c r="D34" s="141"/>
      <c r="E34" s="141"/>
      <c r="F34" s="142" t="s">
        <v>171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321"/>
      <c r="W34" s="292"/>
      <c r="X34" s="292"/>
      <c r="Y34" s="292"/>
      <c r="Z34" s="292"/>
      <c r="AA34" s="292"/>
      <c r="AB34" s="292"/>
      <c r="AC34" s="292"/>
      <c r="AD34" s="336">
        <f t="shared" si="10"/>
        <v>64</v>
      </c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45"/>
      <c r="AQ34" s="345"/>
      <c r="AR34" s="345"/>
    </row>
    <row r="35" spans="1:44" s="30" customFormat="1" ht="19.5" customHeight="1">
      <c r="A35" s="68" t="s">
        <v>172</v>
      </c>
      <c r="B35" s="69" t="s">
        <v>173</v>
      </c>
      <c r="C35" s="116"/>
      <c r="D35" s="116">
        <v>1</v>
      </c>
      <c r="E35" s="116"/>
      <c r="F35" s="117"/>
      <c r="G35" s="144">
        <v>4</v>
      </c>
      <c r="H35" s="118">
        <f aca="true" t="shared" si="15" ref="H35:H53">G35*30</f>
        <v>120</v>
      </c>
      <c r="I35" s="118">
        <f aca="true" t="shared" si="16" ref="I35:I56">SUM(J35:L35)</f>
        <v>64</v>
      </c>
      <c r="J35" s="118">
        <v>32</v>
      </c>
      <c r="K35" s="118">
        <v>32</v>
      </c>
      <c r="L35" s="118"/>
      <c r="M35" s="239">
        <f aca="true" t="shared" si="17" ref="M35:M56">H35-I35</f>
        <v>56</v>
      </c>
      <c r="N35" s="258">
        <f aca="true" t="shared" si="18" ref="N35:N55">(H35-I35)/H35</f>
        <v>0.4666666666666667</v>
      </c>
      <c r="O35" s="144">
        <v>4</v>
      </c>
      <c r="P35" s="241"/>
      <c r="Q35" s="144"/>
      <c r="R35" s="239"/>
      <c r="S35" s="144"/>
      <c r="T35" s="241"/>
      <c r="U35" s="144"/>
      <c r="V35" s="241"/>
      <c r="W35" s="292"/>
      <c r="X35" s="292"/>
      <c r="Y35" s="292"/>
      <c r="Z35" s="292"/>
      <c r="AA35" s="292"/>
      <c r="AB35" s="292"/>
      <c r="AC35" s="292"/>
      <c r="AD35" s="334">
        <f t="shared" si="10"/>
        <v>128</v>
      </c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43"/>
      <c r="AQ35" s="343"/>
      <c r="AR35" s="343"/>
    </row>
    <row r="36" spans="1:44" s="30" customFormat="1" ht="19.5" customHeight="1">
      <c r="A36" s="80" t="s">
        <v>174</v>
      </c>
      <c r="B36" s="75" t="s">
        <v>175</v>
      </c>
      <c r="C36" s="121"/>
      <c r="D36" s="121">
        <v>3</v>
      </c>
      <c r="E36" s="121"/>
      <c r="F36" s="122"/>
      <c r="G36" s="145">
        <v>4</v>
      </c>
      <c r="H36" s="123">
        <f t="shared" si="15"/>
        <v>120</v>
      </c>
      <c r="I36" s="123">
        <f t="shared" si="16"/>
        <v>64</v>
      </c>
      <c r="J36" s="123">
        <v>32</v>
      </c>
      <c r="K36" s="123">
        <v>32</v>
      </c>
      <c r="L36" s="123"/>
      <c r="M36" s="242">
        <f t="shared" si="17"/>
        <v>56</v>
      </c>
      <c r="N36" s="243">
        <f t="shared" si="18"/>
        <v>0.4666666666666667</v>
      </c>
      <c r="O36" s="145"/>
      <c r="P36" s="244"/>
      <c r="Q36" s="145">
        <v>4</v>
      </c>
      <c r="R36" s="242"/>
      <c r="S36" s="145"/>
      <c r="T36" s="244"/>
      <c r="U36" s="145"/>
      <c r="V36" s="244"/>
      <c r="W36" s="292"/>
      <c r="X36" s="292"/>
      <c r="Y36" s="292"/>
      <c r="Z36" s="292"/>
      <c r="AA36" s="292"/>
      <c r="AB36" s="292"/>
      <c r="AC36" s="292"/>
      <c r="AD36" s="334">
        <f t="shared" si="10"/>
        <v>1040</v>
      </c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43"/>
      <c r="AQ36" s="343"/>
      <c r="AR36" s="343"/>
    </row>
    <row r="37" spans="1:48" s="30" customFormat="1" ht="17.25" customHeight="1">
      <c r="A37" s="80" t="s">
        <v>176</v>
      </c>
      <c r="B37" s="75" t="s">
        <v>177</v>
      </c>
      <c r="C37" s="121">
        <v>2</v>
      </c>
      <c r="D37" s="121"/>
      <c r="E37" s="121"/>
      <c r="F37" s="122"/>
      <c r="G37" s="145">
        <v>4</v>
      </c>
      <c r="H37" s="123">
        <f t="shared" si="15"/>
        <v>120</v>
      </c>
      <c r="I37" s="123">
        <f t="shared" si="16"/>
        <v>80</v>
      </c>
      <c r="J37" s="123">
        <v>32</v>
      </c>
      <c r="K37" s="123">
        <v>48</v>
      </c>
      <c r="L37" s="123"/>
      <c r="M37" s="242">
        <f t="shared" si="17"/>
        <v>40</v>
      </c>
      <c r="N37" s="243">
        <f t="shared" si="18"/>
        <v>0.3333333333333333</v>
      </c>
      <c r="O37" s="145"/>
      <c r="P37" s="244">
        <v>5</v>
      </c>
      <c r="Q37" s="145"/>
      <c r="R37" s="242"/>
      <c r="S37" s="145"/>
      <c r="T37" s="244"/>
      <c r="U37" s="145"/>
      <c r="V37" s="244"/>
      <c r="W37" s="300"/>
      <c r="X37" s="300"/>
      <c r="Y37" s="300"/>
      <c r="Z37" s="300"/>
      <c r="AA37" s="300"/>
      <c r="AB37" s="300"/>
      <c r="AC37" s="300"/>
      <c r="AD37" s="334">
        <f t="shared" si="10"/>
        <v>0</v>
      </c>
      <c r="AE37" s="335"/>
      <c r="AF37" s="335"/>
      <c r="AG37" s="335"/>
      <c r="AH37" s="335"/>
      <c r="AI37" s="338"/>
      <c r="AJ37" s="339"/>
      <c r="AK37" s="339"/>
      <c r="AL37" s="339"/>
      <c r="AM37" s="339"/>
      <c r="AN37" s="338"/>
      <c r="AO37" s="338"/>
      <c r="AP37" s="344"/>
      <c r="AQ37" s="344"/>
      <c r="AR37" s="344"/>
      <c r="AS37" s="344"/>
      <c r="AT37" s="343"/>
      <c r="AU37" s="343"/>
      <c r="AV37" s="343"/>
    </row>
    <row r="38" spans="1:44" s="30" customFormat="1" ht="20.25" customHeight="1">
      <c r="A38" s="80" t="s">
        <v>178</v>
      </c>
      <c r="B38" s="75" t="s">
        <v>179</v>
      </c>
      <c r="C38" s="121">
        <v>6</v>
      </c>
      <c r="D38" s="121"/>
      <c r="E38" s="121"/>
      <c r="F38" s="122"/>
      <c r="G38" s="145">
        <v>3</v>
      </c>
      <c r="H38" s="123">
        <f t="shared" si="15"/>
        <v>90</v>
      </c>
      <c r="I38" s="123">
        <f t="shared" si="16"/>
        <v>48</v>
      </c>
      <c r="J38" s="123">
        <v>16</v>
      </c>
      <c r="K38" s="123">
        <v>32</v>
      </c>
      <c r="L38" s="123"/>
      <c r="M38" s="242">
        <f t="shared" si="17"/>
        <v>42</v>
      </c>
      <c r="N38" s="243">
        <f t="shared" si="18"/>
        <v>0.4666666666666667</v>
      </c>
      <c r="O38" s="145"/>
      <c r="P38" s="244"/>
      <c r="Q38" s="145"/>
      <c r="R38" s="242"/>
      <c r="S38" s="145"/>
      <c r="T38" s="244">
        <v>3</v>
      </c>
      <c r="U38" s="145"/>
      <c r="V38" s="244"/>
      <c r="W38" s="292"/>
      <c r="X38" s="292"/>
      <c r="Y38" s="292"/>
      <c r="Z38" s="292"/>
      <c r="AA38" s="292"/>
      <c r="AB38" s="292"/>
      <c r="AC38" s="292"/>
      <c r="AD38" s="334">
        <f t="shared" si="10"/>
        <v>0</v>
      </c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43"/>
      <c r="AQ38" s="343"/>
      <c r="AR38" s="343"/>
    </row>
    <row r="39" spans="1:48" s="30" customFormat="1" ht="12" customHeight="1">
      <c r="A39" s="80" t="s">
        <v>180</v>
      </c>
      <c r="B39" s="98" t="s">
        <v>181</v>
      </c>
      <c r="C39" s="121">
        <v>4</v>
      </c>
      <c r="D39" s="121"/>
      <c r="E39" s="121"/>
      <c r="F39" s="122"/>
      <c r="G39" s="145">
        <v>4</v>
      </c>
      <c r="H39" s="123">
        <f t="shared" si="15"/>
        <v>120</v>
      </c>
      <c r="I39" s="123">
        <f t="shared" si="16"/>
        <v>80</v>
      </c>
      <c r="J39" s="123">
        <v>32</v>
      </c>
      <c r="K39" s="123"/>
      <c r="L39" s="123">
        <v>48</v>
      </c>
      <c r="M39" s="242">
        <f t="shared" si="17"/>
        <v>40</v>
      </c>
      <c r="N39" s="243">
        <f t="shared" si="18"/>
        <v>0.3333333333333333</v>
      </c>
      <c r="O39" s="145"/>
      <c r="P39" s="244"/>
      <c r="Q39" s="145"/>
      <c r="R39" s="242">
        <v>5</v>
      </c>
      <c r="S39" s="145"/>
      <c r="T39" s="244"/>
      <c r="U39" s="145"/>
      <c r="V39" s="244"/>
      <c r="W39" s="300"/>
      <c r="X39" s="300"/>
      <c r="Y39" s="300"/>
      <c r="Z39" s="300"/>
      <c r="AA39" s="300"/>
      <c r="AB39" s="300"/>
      <c r="AC39" s="300"/>
      <c r="AD39" s="334">
        <f t="shared" si="10"/>
        <v>64</v>
      </c>
      <c r="AE39" s="335"/>
      <c r="AF39" s="335"/>
      <c r="AG39" s="335"/>
      <c r="AH39" s="335"/>
      <c r="AI39" s="338"/>
      <c r="AJ39" s="339"/>
      <c r="AK39" s="339"/>
      <c r="AL39" s="339"/>
      <c r="AM39" s="339"/>
      <c r="AN39" s="338"/>
      <c r="AO39" s="338"/>
      <c r="AP39" s="344"/>
      <c r="AQ39" s="344"/>
      <c r="AR39" s="344"/>
      <c r="AS39" s="344"/>
      <c r="AT39" s="343"/>
      <c r="AU39" s="343"/>
      <c r="AV39" s="343"/>
    </row>
    <row r="40" spans="1:44" s="30" customFormat="1" ht="12.75" customHeight="1">
      <c r="A40" s="80" t="s">
        <v>182</v>
      </c>
      <c r="B40" s="75" t="s">
        <v>183</v>
      </c>
      <c r="C40" s="121">
        <v>3</v>
      </c>
      <c r="D40" s="121"/>
      <c r="E40" s="91"/>
      <c r="F40" s="122"/>
      <c r="G40" s="145">
        <v>3</v>
      </c>
      <c r="H40" s="123">
        <f t="shared" si="15"/>
        <v>90</v>
      </c>
      <c r="I40" s="123">
        <f t="shared" si="16"/>
        <v>48</v>
      </c>
      <c r="J40" s="123">
        <v>32</v>
      </c>
      <c r="K40" s="123">
        <v>16</v>
      </c>
      <c r="L40" s="123"/>
      <c r="M40" s="242">
        <f t="shared" si="17"/>
        <v>42</v>
      </c>
      <c r="N40" s="243">
        <f t="shared" si="18"/>
        <v>0.4666666666666667</v>
      </c>
      <c r="O40" s="145"/>
      <c r="P40" s="244"/>
      <c r="Q40" s="145">
        <v>3</v>
      </c>
      <c r="R40" s="242"/>
      <c r="S40" s="145"/>
      <c r="T40" s="244"/>
      <c r="U40" s="145"/>
      <c r="V40" s="244"/>
      <c r="W40" s="292"/>
      <c r="X40" s="292"/>
      <c r="Y40" s="292"/>
      <c r="Z40" s="292"/>
      <c r="AA40" s="292"/>
      <c r="AB40" s="292"/>
      <c r="AC40" s="292"/>
      <c r="AD40" s="334">
        <f t="shared" si="10"/>
        <v>64</v>
      </c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43"/>
      <c r="AQ40" s="343"/>
      <c r="AR40" s="343"/>
    </row>
    <row r="41" spans="1:44" s="30" customFormat="1" ht="12.75" customHeight="1">
      <c r="A41" s="80" t="s">
        <v>184</v>
      </c>
      <c r="B41" s="75" t="s">
        <v>185</v>
      </c>
      <c r="C41" s="121"/>
      <c r="D41" s="121">
        <v>2</v>
      </c>
      <c r="E41" s="121"/>
      <c r="F41" s="122"/>
      <c r="G41" s="145">
        <v>5</v>
      </c>
      <c r="H41" s="123">
        <f t="shared" si="15"/>
        <v>150</v>
      </c>
      <c r="I41" s="123">
        <f t="shared" si="16"/>
        <v>96</v>
      </c>
      <c r="J41" s="123">
        <v>48</v>
      </c>
      <c r="K41" s="123"/>
      <c r="L41" s="123">
        <v>48</v>
      </c>
      <c r="M41" s="242">
        <f t="shared" si="17"/>
        <v>54</v>
      </c>
      <c r="N41" s="243">
        <f t="shared" si="18"/>
        <v>0.36</v>
      </c>
      <c r="O41" s="145"/>
      <c r="P41" s="244">
        <v>6</v>
      </c>
      <c r="Q41" s="145"/>
      <c r="R41" s="242"/>
      <c r="S41" s="145"/>
      <c r="T41" s="244"/>
      <c r="U41" s="145"/>
      <c r="V41" s="244"/>
      <c r="W41" s="292"/>
      <c r="X41" s="292"/>
      <c r="Y41" s="292"/>
      <c r="Z41" s="292"/>
      <c r="AA41" s="292"/>
      <c r="AB41" s="292"/>
      <c r="AC41" s="292"/>
      <c r="AD41" s="334">
        <f t="shared" si="10"/>
        <v>80</v>
      </c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43"/>
      <c r="AQ41" s="343"/>
      <c r="AR41" s="343"/>
    </row>
    <row r="42" spans="1:44" s="30" customFormat="1" ht="12.75" customHeight="1">
      <c r="A42" s="80" t="s">
        <v>186</v>
      </c>
      <c r="B42" s="75" t="s">
        <v>187</v>
      </c>
      <c r="C42" s="121">
        <v>1</v>
      </c>
      <c r="D42" s="121"/>
      <c r="E42" s="121"/>
      <c r="F42" s="122"/>
      <c r="G42" s="145">
        <v>5</v>
      </c>
      <c r="H42" s="123">
        <f t="shared" si="15"/>
        <v>150</v>
      </c>
      <c r="I42" s="123">
        <f t="shared" si="16"/>
        <v>96</v>
      </c>
      <c r="J42" s="123">
        <v>48</v>
      </c>
      <c r="K42" s="123">
        <v>48</v>
      </c>
      <c r="L42" s="123"/>
      <c r="M42" s="242">
        <f t="shared" si="17"/>
        <v>54</v>
      </c>
      <c r="N42" s="243">
        <f t="shared" si="18"/>
        <v>0.36</v>
      </c>
      <c r="O42" s="145">
        <v>6</v>
      </c>
      <c r="P42" s="244"/>
      <c r="Q42" s="145"/>
      <c r="R42" s="242"/>
      <c r="S42" s="145"/>
      <c r="T42" s="244"/>
      <c r="U42" s="145"/>
      <c r="V42" s="244"/>
      <c r="W42" s="292"/>
      <c r="X42" s="292"/>
      <c r="Y42" s="292"/>
      <c r="Z42" s="292"/>
      <c r="AA42" s="292"/>
      <c r="AB42" s="292"/>
      <c r="AC42" s="292"/>
      <c r="AD42" s="334">
        <f t="shared" si="10"/>
        <v>48</v>
      </c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43"/>
      <c r="AQ42" s="343"/>
      <c r="AR42" s="343"/>
    </row>
    <row r="43" spans="1:48" s="30" customFormat="1" ht="25.5" customHeight="1">
      <c r="A43" s="80" t="s">
        <v>188</v>
      </c>
      <c r="B43" s="75" t="s">
        <v>189</v>
      </c>
      <c r="C43" s="121">
        <v>8</v>
      </c>
      <c r="D43" s="121"/>
      <c r="E43" s="121"/>
      <c r="F43" s="122"/>
      <c r="G43" s="145">
        <v>4</v>
      </c>
      <c r="H43" s="123">
        <f t="shared" si="15"/>
        <v>120</v>
      </c>
      <c r="I43" s="123">
        <f t="shared" si="16"/>
        <v>72</v>
      </c>
      <c r="J43" s="123">
        <v>24</v>
      </c>
      <c r="K43" s="123">
        <v>48</v>
      </c>
      <c r="L43" s="123"/>
      <c r="M43" s="242">
        <f t="shared" si="17"/>
        <v>48</v>
      </c>
      <c r="N43" s="243">
        <f t="shared" si="18"/>
        <v>0.4</v>
      </c>
      <c r="O43" s="145"/>
      <c r="P43" s="244"/>
      <c r="Q43" s="145"/>
      <c r="R43" s="242"/>
      <c r="S43" s="145"/>
      <c r="T43" s="244"/>
      <c r="U43" s="145"/>
      <c r="V43" s="244">
        <v>5</v>
      </c>
      <c r="W43" s="300"/>
      <c r="X43" s="300"/>
      <c r="Y43" s="300"/>
      <c r="Z43" s="300"/>
      <c r="AA43" s="300"/>
      <c r="AB43" s="300"/>
      <c r="AC43" s="300"/>
      <c r="AD43" s="334">
        <f t="shared" si="10"/>
        <v>80</v>
      </c>
      <c r="AE43" s="335"/>
      <c r="AF43" s="335"/>
      <c r="AG43" s="335"/>
      <c r="AH43" s="335"/>
      <c r="AI43" s="338"/>
      <c r="AJ43" s="339"/>
      <c r="AK43" s="339"/>
      <c r="AL43" s="339"/>
      <c r="AM43" s="339"/>
      <c r="AN43" s="338"/>
      <c r="AO43" s="338"/>
      <c r="AP43" s="344"/>
      <c r="AQ43" s="344"/>
      <c r="AR43" s="344"/>
      <c r="AS43" s="344"/>
      <c r="AT43" s="343"/>
      <c r="AU43" s="343"/>
      <c r="AV43" s="343"/>
    </row>
    <row r="44" spans="1:48" s="30" customFormat="1" ht="25.5" customHeight="1">
      <c r="A44" s="80" t="s">
        <v>190</v>
      </c>
      <c r="B44" s="75" t="s">
        <v>191</v>
      </c>
      <c r="C44" s="121">
        <v>5</v>
      </c>
      <c r="D44" s="121"/>
      <c r="E44" s="121"/>
      <c r="F44" s="122"/>
      <c r="G44" s="145">
        <v>4</v>
      </c>
      <c r="H44" s="123">
        <f t="shared" si="15"/>
        <v>120</v>
      </c>
      <c r="I44" s="123">
        <f t="shared" si="16"/>
        <v>80</v>
      </c>
      <c r="J44" s="123">
        <v>32</v>
      </c>
      <c r="K44" s="123">
        <v>48</v>
      </c>
      <c r="L44" s="123"/>
      <c r="M44" s="242">
        <f t="shared" si="17"/>
        <v>40</v>
      </c>
      <c r="N44" s="243">
        <f t="shared" si="18"/>
        <v>0.3333333333333333</v>
      </c>
      <c r="O44" s="145"/>
      <c r="P44" s="244"/>
      <c r="Q44" s="145"/>
      <c r="R44" s="242"/>
      <c r="S44" s="145">
        <v>5</v>
      </c>
      <c r="T44" s="244"/>
      <c r="U44" s="145"/>
      <c r="V44" s="244"/>
      <c r="W44" s="300"/>
      <c r="X44" s="300"/>
      <c r="Y44" s="300"/>
      <c r="Z44" s="300"/>
      <c r="AA44" s="300"/>
      <c r="AB44" s="300"/>
      <c r="AC44" s="300"/>
      <c r="AD44" s="334">
        <f t="shared" si="10"/>
        <v>48</v>
      </c>
      <c r="AE44" s="335"/>
      <c r="AF44" s="335"/>
      <c r="AG44" s="335"/>
      <c r="AH44" s="335"/>
      <c r="AI44" s="338"/>
      <c r="AJ44" s="339"/>
      <c r="AK44" s="339"/>
      <c r="AL44" s="339"/>
      <c r="AM44" s="339"/>
      <c r="AN44" s="338"/>
      <c r="AO44" s="338"/>
      <c r="AP44" s="344"/>
      <c r="AQ44" s="344"/>
      <c r="AR44" s="344"/>
      <c r="AS44" s="344"/>
      <c r="AT44" s="343"/>
      <c r="AU44" s="343"/>
      <c r="AV44" s="343"/>
    </row>
    <row r="45" spans="1:48" s="30" customFormat="1" ht="12.75" customHeight="1">
      <c r="A45" s="80" t="s">
        <v>192</v>
      </c>
      <c r="B45" s="75" t="s">
        <v>193</v>
      </c>
      <c r="C45" s="121">
        <v>4</v>
      </c>
      <c r="D45" s="121" t="s">
        <v>194</v>
      </c>
      <c r="E45" s="121"/>
      <c r="F45" s="122">
        <v>4</v>
      </c>
      <c r="G45" s="145">
        <v>10</v>
      </c>
      <c r="H45" s="123">
        <f t="shared" si="15"/>
        <v>300</v>
      </c>
      <c r="I45" s="123">
        <f t="shared" si="16"/>
        <v>176</v>
      </c>
      <c r="J45" s="123">
        <v>80</v>
      </c>
      <c r="K45" s="123">
        <v>96</v>
      </c>
      <c r="L45" s="123"/>
      <c r="M45" s="242">
        <f t="shared" si="17"/>
        <v>124</v>
      </c>
      <c r="N45" s="243">
        <f t="shared" si="18"/>
        <v>0.41333333333333333</v>
      </c>
      <c r="O45" s="145"/>
      <c r="P45" s="244">
        <v>4</v>
      </c>
      <c r="Q45" s="145">
        <v>3</v>
      </c>
      <c r="R45" s="242">
        <v>4</v>
      </c>
      <c r="S45" s="145"/>
      <c r="T45" s="244"/>
      <c r="U45" s="145"/>
      <c r="V45" s="244"/>
      <c r="W45" s="300"/>
      <c r="X45" s="300"/>
      <c r="Y45" s="300"/>
      <c r="Z45" s="300"/>
      <c r="AA45" s="300"/>
      <c r="AB45" s="300"/>
      <c r="AC45" s="300"/>
      <c r="AD45" s="334">
        <f t="shared" si="10"/>
        <v>96</v>
      </c>
      <c r="AE45" s="335"/>
      <c r="AF45" s="335"/>
      <c r="AG45" s="335"/>
      <c r="AH45" s="335"/>
      <c r="AI45" s="338"/>
      <c r="AJ45" s="339"/>
      <c r="AK45" s="339"/>
      <c r="AL45" s="339"/>
      <c r="AM45" s="339"/>
      <c r="AN45" s="338"/>
      <c r="AO45" s="338"/>
      <c r="AP45" s="344"/>
      <c r="AQ45" s="344"/>
      <c r="AR45" s="344"/>
      <c r="AS45" s="344"/>
      <c r="AT45" s="343"/>
      <c r="AU45" s="343"/>
      <c r="AV45" s="343"/>
    </row>
    <row r="46" spans="1:48" s="30" customFormat="1" ht="12.75" customHeight="1">
      <c r="A46" s="80" t="s">
        <v>195</v>
      </c>
      <c r="B46" s="75" t="s">
        <v>196</v>
      </c>
      <c r="C46" s="121"/>
      <c r="D46" s="121">
        <v>8</v>
      </c>
      <c r="E46" s="121"/>
      <c r="F46" s="122"/>
      <c r="G46" s="145">
        <v>4</v>
      </c>
      <c r="H46" s="123">
        <f t="shared" si="15"/>
        <v>120</v>
      </c>
      <c r="I46" s="123">
        <f t="shared" si="16"/>
        <v>48</v>
      </c>
      <c r="J46" s="123">
        <v>24</v>
      </c>
      <c r="K46" s="123">
        <v>24</v>
      </c>
      <c r="L46" s="123"/>
      <c r="M46" s="242">
        <f t="shared" si="17"/>
        <v>72</v>
      </c>
      <c r="N46" s="243">
        <f t="shared" si="18"/>
        <v>0.6</v>
      </c>
      <c r="O46" s="145"/>
      <c r="P46" s="244"/>
      <c r="Q46" s="145"/>
      <c r="R46" s="242"/>
      <c r="S46" s="145"/>
      <c r="T46" s="244"/>
      <c r="U46" s="145"/>
      <c r="V46" s="244">
        <v>4</v>
      </c>
      <c r="W46" s="300"/>
      <c r="X46" s="300"/>
      <c r="Y46" s="300"/>
      <c r="Z46" s="300"/>
      <c r="AA46" s="300"/>
      <c r="AB46" s="300"/>
      <c r="AC46" s="300"/>
      <c r="AD46" s="334">
        <f t="shared" si="10"/>
        <v>96</v>
      </c>
      <c r="AE46" s="335"/>
      <c r="AF46" s="335"/>
      <c r="AG46" s="335"/>
      <c r="AH46" s="335"/>
      <c r="AI46" s="338"/>
      <c r="AJ46" s="339"/>
      <c r="AK46" s="339"/>
      <c r="AL46" s="339"/>
      <c r="AM46" s="339"/>
      <c r="AN46" s="338"/>
      <c r="AO46" s="338"/>
      <c r="AP46" s="344"/>
      <c r="AQ46" s="344"/>
      <c r="AR46" s="344"/>
      <c r="AS46" s="344"/>
      <c r="AT46" s="343"/>
      <c r="AU46" s="343"/>
      <c r="AV46" s="343"/>
    </row>
    <row r="47" spans="1:44" s="30" customFormat="1" ht="15.75" customHeight="1">
      <c r="A47" s="80" t="s">
        <v>197</v>
      </c>
      <c r="B47" s="75" t="s">
        <v>198</v>
      </c>
      <c r="C47" s="121">
        <v>5</v>
      </c>
      <c r="D47" s="121"/>
      <c r="E47" s="121"/>
      <c r="F47" s="122"/>
      <c r="G47" s="145">
        <v>3</v>
      </c>
      <c r="H47" s="123">
        <f t="shared" si="15"/>
        <v>90</v>
      </c>
      <c r="I47" s="123">
        <f t="shared" si="16"/>
        <v>48</v>
      </c>
      <c r="J47" s="123">
        <v>32</v>
      </c>
      <c r="K47" s="123">
        <v>16</v>
      </c>
      <c r="L47" s="123"/>
      <c r="M47" s="242">
        <f t="shared" si="17"/>
        <v>42</v>
      </c>
      <c r="N47" s="243">
        <f t="shared" si="18"/>
        <v>0.4666666666666667</v>
      </c>
      <c r="O47" s="145"/>
      <c r="P47" s="244"/>
      <c r="Q47" s="145"/>
      <c r="R47" s="242"/>
      <c r="S47" s="145">
        <v>3</v>
      </c>
      <c r="T47" s="244"/>
      <c r="U47" s="145"/>
      <c r="V47" s="244"/>
      <c r="W47" s="292"/>
      <c r="X47" s="292"/>
      <c r="Y47" s="292"/>
      <c r="Z47" s="292"/>
      <c r="AA47" s="292"/>
      <c r="AB47" s="292"/>
      <c r="AC47" s="292"/>
      <c r="AD47" s="334">
        <f t="shared" si="10"/>
        <v>60</v>
      </c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43"/>
      <c r="AQ47" s="343"/>
      <c r="AR47" s="343"/>
    </row>
    <row r="48" spans="1:48" s="30" customFormat="1" ht="12.75" customHeight="1">
      <c r="A48" s="80" t="s">
        <v>199</v>
      </c>
      <c r="B48" s="75" t="s">
        <v>200</v>
      </c>
      <c r="C48" s="121">
        <v>7</v>
      </c>
      <c r="D48" s="121">
        <v>8</v>
      </c>
      <c r="E48" s="121"/>
      <c r="F48" s="122"/>
      <c r="G48" s="145">
        <v>6</v>
      </c>
      <c r="H48" s="123">
        <f t="shared" si="15"/>
        <v>180</v>
      </c>
      <c r="I48" s="123">
        <f t="shared" si="16"/>
        <v>84</v>
      </c>
      <c r="J48" s="123"/>
      <c r="K48" s="123"/>
      <c r="L48" s="123">
        <v>84</v>
      </c>
      <c r="M48" s="242">
        <f t="shared" si="17"/>
        <v>96</v>
      </c>
      <c r="N48" s="243">
        <f t="shared" si="18"/>
        <v>0.5333333333333333</v>
      </c>
      <c r="O48" s="145"/>
      <c r="P48" s="244"/>
      <c r="Q48" s="145"/>
      <c r="R48" s="242"/>
      <c r="S48" s="145"/>
      <c r="T48" s="244"/>
      <c r="U48" s="145">
        <v>3</v>
      </c>
      <c r="V48" s="244">
        <v>3</v>
      </c>
      <c r="W48" s="300"/>
      <c r="X48" s="300"/>
      <c r="Y48" s="300"/>
      <c r="Z48" s="300"/>
      <c r="AA48" s="300"/>
      <c r="AB48" s="300"/>
      <c r="AC48" s="300"/>
      <c r="AD48" s="334">
        <f t="shared" si="10"/>
        <v>80</v>
      </c>
      <c r="AE48" s="335"/>
      <c r="AF48" s="335"/>
      <c r="AG48" s="335"/>
      <c r="AH48" s="335"/>
      <c r="AI48" s="338"/>
      <c r="AJ48" s="339"/>
      <c r="AK48" s="339"/>
      <c r="AL48" s="339"/>
      <c r="AM48" s="339"/>
      <c r="AN48" s="338"/>
      <c r="AO48" s="338"/>
      <c r="AP48" s="344"/>
      <c r="AQ48" s="344"/>
      <c r="AR48" s="344"/>
      <c r="AS48" s="344"/>
      <c r="AT48" s="343"/>
      <c r="AU48" s="343"/>
      <c r="AV48" s="343"/>
    </row>
    <row r="49" spans="1:48" s="30" customFormat="1" ht="12.75" customHeight="1">
      <c r="A49" s="80" t="s">
        <v>201</v>
      </c>
      <c r="B49" s="75" t="s">
        <v>202</v>
      </c>
      <c r="C49" s="121">
        <v>8</v>
      </c>
      <c r="D49" s="121">
        <v>7</v>
      </c>
      <c r="E49" s="121"/>
      <c r="F49" s="122"/>
      <c r="G49" s="145">
        <v>8</v>
      </c>
      <c r="H49" s="123">
        <f t="shared" si="15"/>
        <v>240</v>
      </c>
      <c r="I49" s="123">
        <f t="shared" si="16"/>
        <v>128</v>
      </c>
      <c r="J49" s="123">
        <v>72</v>
      </c>
      <c r="K49" s="123">
        <v>56</v>
      </c>
      <c r="L49" s="123"/>
      <c r="M49" s="242">
        <f t="shared" si="17"/>
        <v>112</v>
      </c>
      <c r="N49" s="243">
        <f t="shared" si="18"/>
        <v>0.4666666666666667</v>
      </c>
      <c r="O49" s="145"/>
      <c r="P49" s="244"/>
      <c r="Q49" s="145"/>
      <c r="R49" s="242"/>
      <c r="S49" s="145"/>
      <c r="T49" s="244"/>
      <c r="U49" s="145">
        <v>5</v>
      </c>
      <c r="V49" s="244">
        <v>4</v>
      </c>
      <c r="W49" s="300"/>
      <c r="X49" s="300"/>
      <c r="Y49" s="300"/>
      <c r="Z49" s="300"/>
      <c r="AA49" s="300"/>
      <c r="AB49" s="300"/>
      <c r="AC49" s="300"/>
      <c r="AD49" s="334">
        <f t="shared" si="10"/>
        <v>176</v>
      </c>
      <c r="AE49" s="335"/>
      <c r="AF49" s="335"/>
      <c r="AG49" s="335"/>
      <c r="AH49" s="335"/>
      <c r="AI49" s="338"/>
      <c r="AJ49" s="339"/>
      <c r="AK49" s="339"/>
      <c r="AL49" s="339"/>
      <c r="AM49" s="339"/>
      <c r="AN49" s="338"/>
      <c r="AO49" s="338"/>
      <c r="AP49" s="344"/>
      <c r="AQ49" s="344"/>
      <c r="AR49" s="344"/>
      <c r="AS49" s="344"/>
      <c r="AT49" s="343"/>
      <c r="AU49" s="343"/>
      <c r="AV49" s="343"/>
    </row>
    <row r="50" spans="1:48" s="30" customFormat="1" ht="12.75" customHeight="1">
      <c r="A50" s="80" t="s">
        <v>203</v>
      </c>
      <c r="B50" s="75" t="s">
        <v>204</v>
      </c>
      <c r="C50" s="121">
        <v>8</v>
      </c>
      <c r="D50" s="121">
        <v>7</v>
      </c>
      <c r="E50" s="121"/>
      <c r="F50" s="122"/>
      <c r="G50" s="145">
        <v>7</v>
      </c>
      <c r="H50" s="123">
        <f t="shared" si="15"/>
        <v>210</v>
      </c>
      <c r="I50" s="123">
        <f t="shared" si="16"/>
        <v>96</v>
      </c>
      <c r="J50" s="123">
        <v>40</v>
      </c>
      <c r="K50" s="123">
        <v>56</v>
      </c>
      <c r="L50" s="123"/>
      <c r="M50" s="242">
        <f t="shared" si="17"/>
        <v>114</v>
      </c>
      <c r="N50" s="243">
        <f t="shared" si="18"/>
        <v>0.5428571428571428</v>
      </c>
      <c r="O50" s="145"/>
      <c r="P50" s="244"/>
      <c r="Q50" s="145"/>
      <c r="R50" s="242"/>
      <c r="S50" s="145"/>
      <c r="T50" s="244"/>
      <c r="U50" s="145">
        <v>3</v>
      </c>
      <c r="V50" s="244">
        <v>4</v>
      </c>
      <c r="W50" s="300"/>
      <c r="X50" s="300"/>
      <c r="Y50" s="300"/>
      <c r="Z50" s="300"/>
      <c r="AA50" s="300"/>
      <c r="AB50" s="300"/>
      <c r="AC50" s="300"/>
      <c r="AD50" s="334">
        <f t="shared" si="10"/>
        <v>48</v>
      </c>
      <c r="AE50" s="335"/>
      <c r="AF50" s="335"/>
      <c r="AG50" s="335"/>
      <c r="AH50" s="335"/>
      <c r="AI50" s="338"/>
      <c r="AJ50" s="339"/>
      <c r="AK50" s="339"/>
      <c r="AL50" s="339"/>
      <c r="AM50" s="339"/>
      <c r="AN50" s="338"/>
      <c r="AO50" s="338"/>
      <c r="AP50" s="344"/>
      <c r="AQ50" s="344"/>
      <c r="AR50" s="344"/>
      <c r="AS50" s="344"/>
      <c r="AT50" s="343"/>
      <c r="AU50" s="343"/>
      <c r="AV50" s="343"/>
    </row>
    <row r="51" spans="1:44" s="30" customFormat="1" ht="12.75" customHeight="1">
      <c r="A51" s="80" t="s">
        <v>205</v>
      </c>
      <c r="B51" s="75" t="s">
        <v>206</v>
      </c>
      <c r="C51" s="121">
        <v>6</v>
      </c>
      <c r="D51" s="121"/>
      <c r="E51" s="121"/>
      <c r="F51" s="122"/>
      <c r="G51" s="145">
        <v>4</v>
      </c>
      <c r="H51" s="123">
        <f t="shared" si="15"/>
        <v>120</v>
      </c>
      <c r="I51" s="123">
        <f t="shared" si="16"/>
        <v>80</v>
      </c>
      <c r="J51" s="123">
        <v>32</v>
      </c>
      <c r="K51" s="123">
        <v>48</v>
      </c>
      <c r="L51" s="123"/>
      <c r="M51" s="242">
        <f t="shared" si="17"/>
        <v>40</v>
      </c>
      <c r="N51" s="243">
        <f t="shared" si="18"/>
        <v>0.3333333333333333</v>
      </c>
      <c r="O51" s="145"/>
      <c r="P51" s="244"/>
      <c r="Q51" s="145"/>
      <c r="R51" s="242"/>
      <c r="S51" s="145"/>
      <c r="T51" s="244">
        <v>5</v>
      </c>
      <c r="U51" s="145"/>
      <c r="V51" s="244"/>
      <c r="W51" s="292"/>
      <c r="X51" s="292"/>
      <c r="Y51" s="292"/>
      <c r="Z51" s="292"/>
      <c r="AA51" s="292"/>
      <c r="AB51" s="292"/>
      <c r="AC51" s="292"/>
      <c r="AD51" s="334">
        <f t="shared" si="10"/>
        <v>48</v>
      </c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43"/>
      <c r="AQ51" s="343"/>
      <c r="AR51" s="343"/>
    </row>
    <row r="52" spans="1:48" s="30" customFormat="1" ht="30" customHeight="1">
      <c r="A52" s="80" t="s">
        <v>207</v>
      </c>
      <c r="B52" s="75" t="s">
        <v>208</v>
      </c>
      <c r="C52" s="121"/>
      <c r="D52" s="121">
        <v>6</v>
      </c>
      <c r="E52" s="121"/>
      <c r="F52" s="122"/>
      <c r="G52" s="145">
        <v>3</v>
      </c>
      <c r="H52" s="123">
        <f t="shared" si="15"/>
        <v>90</v>
      </c>
      <c r="I52" s="123">
        <f t="shared" si="16"/>
        <v>48</v>
      </c>
      <c r="J52" s="123">
        <v>16</v>
      </c>
      <c r="K52" s="123"/>
      <c r="L52" s="123">
        <v>32</v>
      </c>
      <c r="M52" s="242">
        <f t="shared" si="17"/>
        <v>42</v>
      </c>
      <c r="N52" s="243">
        <f t="shared" si="18"/>
        <v>0.4666666666666667</v>
      </c>
      <c r="O52" s="145"/>
      <c r="P52" s="244"/>
      <c r="Q52" s="145"/>
      <c r="R52" s="242"/>
      <c r="S52" s="145"/>
      <c r="T52" s="244">
        <v>3</v>
      </c>
      <c r="U52" s="145"/>
      <c r="V52" s="244"/>
      <c r="W52" s="300"/>
      <c r="X52" s="300"/>
      <c r="Y52" s="300"/>
      <c r="Z52" s="300"/>
      <c r="AA52" s="300"/>
      <c r="AB52" s="300"/>
      <c r="AC52" s="300"/>
      <c r="AD52" s="334">
        <f t="shared" si="10"/>
        <v>84</v>
      </c>
      <c r="AE52" s="335"/>
      <c r="AF52" s="335"/>
      <c r="AG52" s="335"/>
      <c r="AH52" s="335"/>
      <c r="AI52" s="338"/>
      <c r="AJ52" s="339"/>
      <c r="AK52" s="339"/>
      <c r="AL52" s="339"/>
      <c r="AM52" s="339"/>
      <c r="AN52" s="338"/>
      <c r="AO52" s="338"/>
      <c r="AP52" s="344"/>
      <c r="AQ52" s="344"/>
      <c r="AR52" s="344"/>
      <c r="AS52" s="344"/>
      <c r="AT52" s="343"/>
      <c r="AU52" s="343"/>
      <c r="AV52" s="343"/>
    </row>
    <row r="53" spans="1:44" s="30" customFormat="1" ht="12.75" customHeight="1">
      <c r="A53" s="80" t="s">
        <v>209</v>
      </c>
      <c r="B53" s="75" t="s">
        <v>210</v>
      </c>
      <c r="C53" s="121">
        <v>6</v>
      </c>
      <c r="D53" s="121">
        <v>5</v>
      </c>
      <c r="E53" s="121"/>
      <c r="F53" s="122"/>
      <c r="G53" s="145">
        <v>6</v>
      </c>
      <c r="H53" s="123">
        <f t="shared" si="15"/>
        <v>180</v>
      </c>
      <c r="I53" s="123">
        <f t="shared" si="16"/>
        <v>96</v>
      </c>
      <c r="J53" s="123"/>
      <c r="K53" s="123"/>
      <c r="L53" s="123">
        <v>96</v>
      </c>
      <c r="M53" s="242">
        <f t="shared" si="17"/>
        <v>84</v>
      </c>
      <c r="N53" s="243">
        <f t="shared" si="18"/>
        <v>0.4666666666666667</v>
      </c>
      <c r="O53" s="145"/>
      <c r="P53" s="244"/>
      <c r="Q53" s="145"/>
      <c r="R53" s="242"/>
      <c r="S53" s="145">
        <v>3</v>
      </c>
      <c r="T53" s="244">
        <v>3</v>
      </c>
      <c r="U53" s="145"/>
      <c r="V53" s="244"/>
      <c r="W53" s="292"/>
      <c r="X53" s="292"/>
      <c r="Y53" s="292"/>
      <c r="Z53" s="292"/>
      <c r="AA53" s="292"/>
      <c r="AB53" s="292"/>
      <c r="AC53" s="292"/>
      <c r="AD53" s="334">
        <f t="shared" si="10"/>
        <v>128</v>
      </c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43"/>
      <c r="AQ53" s="343"/>
      <c r="AR53" s="343"/>
    </row>
    <row r="54" spans="1:48" s="30" customFormat="1" ht="15" customHeight="1">
      <c r="A54" s="80" t="s">
        <v>211</v>
      </c>
      <c r="B54" s="146" t="s">
        <v>212</v>
      </c>
      <c r="C54" s="147">
        <v>7</v>
      </c>
      <c r="D54" s="147"/>
      <c r="E54" s="147"/>
      <c r="F54" s="148"/>
      <c r="G54" s="149">
        <v>4</v>
      </c>
      <c r="H54" s="150">
        <v>120</v>
      </c>
      <c r="I54" s="123">
        <f t="shared" si="16"/>
        <v>64</v>
      </c>
      <c r="J54" s="147">
        <v>32</v>
      </c>
      <c r="K54" s="147">
        <v>32</v>
      </c>
      <c r="L54" s="123"/>
      <c r="M54" s="242">
        <f t="shared" si="17"/>
        <v>56</v>
      </c>
      <c r="N54" s="243">
        <f t="shared" si="18"/>
        <v>0.4666666666666667</v>
      </c>
      <c r="O54" s="259"/>
      <c r="P54" s="260"/>
      <c r="Q54" s="322"/>
      <c r="R54" s="148"/>
      <c r="S54" s="323"/>
      <c r="T54" s="324"/>
      <c r="U54" s="323">
        <v>4</v>
      </c>
      <c r="V54" s="324"/>
      <c r="W54" s="300"/>
      <c r="X54" s="300"/>
      <c r="Y54" s="300"/>
      <c r="Z54" s="300"/>
      <c r="AA54" s="300"/>
      <c r="AB54" s="300"/>
      <c r="AC54" s="300"/>
      <c r="AD54" s="334"/>
      <c r="AE54" s="335"/>
      <c r="AF54" s="335"/>
      <c r="AG54" s="335"/>
      <c r="AH54" s="335"/>
      <c r="AI54" s="338"/>
      <c r="AJ54" s="339"/>
      <c r="AK54" s="339"/>
      <c r="AL54" s="339"/>
      <c r="AM54" s="339"/>
      <c r="AN54" s="338"/>
      <c r="AO54" s="338"/>
      <c r="AP54" s="344"/>
      <c r="AQ54" s="344"/>
      <c r="AR54" s="344"/>
      <c r="AS54" s="344"/>
      <c r="AT54" s="343"/>
      <c r="AU54" s="343"/>
      <c r="AV54" s="343"/>
    </row>
    <row r="55" spans="1:48" s="30" customFormat="1" ht="15" customHeight="1">
      <c r="A55" s="80" t="s">
        <v>213</v>
      </c>
      <c r="B55" s="146" t="s">
        <v>214</v>
      </c>
      <c r="C55" s="147"/>
      <c r="D55" s="147">
        <v>8</v>
      </c>
      <c r="E55" s="147"/>
      <c r="F55" s="148"/>
      <c r="G55" s="149">
        <v>3</v>
      </c>
      <c r="H55" s="150">
        <v>90</v>
      </c>
      <c r="I55" s="123">
        <f t="shared" si="16"/>
        <v>48</v>
      </c>
      <c r="J55" s="147">
        <v>24</v>
      </c>
      <c r="K55" s="147">
        <v>24</v>
      </c>
      <c r="L55" s="147"/>
      <c r="M55" s="242">
        <f t="shared" si="17"/>
        <v>42</v>
      </c>
      <c r="N55" s="243">
        <f t="shared" si="18"/>
        <v>0.4666666666666667</v>
      </c>
      <c r="O55" s="259"/>
      <c r="P55" s="260"/>
      <c r="Q55" s="322"/>
      <c r="R55" s="148"/>
      <c r="S55" s="323"/>
      <c r="T55" s="324"/>
      <c r="U55" s="323"/>
      <c r="V55" s="324">
        <v>4</v>
      </c>
      <c r="W55" s="300"/>
      <c r="X55" s="300"/>
      <c r="Y55" s="300"/>
      <c r="Z55" s="300"/>
      <c r="AA55" s="300"/>
      <c r="AB55" s="300"/>
      <c r="AC55" s="300"/>
      <c r="AD55" s="334"/>
      <c r="AE55" s="335"/>
      <c r="AF55" s="335"/>
      <c r="AG55" s="335"/>
      <c r="AH55" s="335"/>
      <c r="AI55" s="338"/>
      <c r="AJ55" s="339"/>
      <c r="AK55" s="339"/>
      <c r="AL55" s="339"/>
      <c r="AM55" s="339"/>
      <c r="AN55" s="338"/>
      <c r="AO55" s="338"/>
      <c r="AP55" s="344"/>
      <c r="AQ55" s="344"/>
      <c r="AR55" s="344"/>
      <c r="AS55" s="344"/>
      <c r="AT55" s="343"/>
      <c r="AU55" s="343"/>
      <c r="AV55" s="343"/>
    </row>
    <row r="56" spans="1:48" s="30" customFormat="1" ht="15" customHeight="1">
      <c r="A56" s="151" t="s">
        <v>215</v>
      </c>
      <c r="B56" s="152" t="s">
        <v>216</v>
      </c>
      <c r="C56" s="153"/>
      <c r="D56" s="153">
        <v>2</v>
      </c>
      <c r="E56" s="153"/>
      <c r="F56" s="154"/>
      <c r="G56" s="155">
        <v>3</v>
      </c>
      <c r="H56" s="153">
        <f aca="true" t="shared" si="19" ref="H56:H61">G56*30</f>
        <v>90</v>
      </c>
      <c r="I56" s="123">
        <f t="shared" si="16"/>
        <v>32</v>
      </c>
      <c r="J56" s="153">
        <v>16</v>
      </c>
      <c r="K56" s="153">
        <v>16</v>
      </c>
      <c r="L56" s="153"/>
      <c r="M56" s="153">
        <f t="shared" si="17"/>
        <v>58</v>
      </c>
      <c r="N56" s="261">
        <f>ROUND((H56-I56)/H56,2)</f>
        <v>0.64</v>
      </c>
      <c r="O56" s="262"/>
      <c r="P56" s="263">
        <v>2</v>
      </c>
      <c r="Q56" s="325"/>
      <c r="R56" s="263"/>
      <c r="S56" s="247"/>
      <c r="T56" s="248"/>
      <c r="U56" s="247"/>
      <c r="V56" s="248"/>
      <c r="W56" s="300"/>
      <c r="X56" s="300"/>
      <c r="Y56" s="300"/>
      <c r="Z56" s="300"/>
      <c r="AA56" s="300"/>
      <c r="AB56" s="300"/>
      <c r="AC56" s="300"/>
      <c r="AD56" s="334">
        <f aca="true" t="shared" si="20" ref="AD56:AD58">O51*$O$7+P51*$P$7+Q51*$Q$7+R51*$R$7+S51*$S$7+T51*$T$7+U51*$U$7+V51*$V$7</f>
        <v>80</v>
      </c>
      <c r="AE56" s="335"/>
      <c r="AF56" s="335"/>
      <c r="AG56" s="335"/>
      <c r="AH56" s="335"/>
      <c r="AI56" s="338"/>
      <c r="AJ56" s="339"/>
      <c r="AK56" s="339"/>
      <c r="AL56" s="339"/>
      <c r="AM56" s="339"/>
      <c r="AN56" s="338"/>
      <c r="AO56" s="338"/>
      <c r="AP56" s="344"/>
      <c r="AQ56" s="344"/>
      <c r="AR56" s="344"/>
      <c r="AS56" s="344"/>
      <c r="AT56" s="343"/>
      <c r="AU56" s="343"/>
      <c r="AV56" s="343"/>
    </row>
    <row r="57" spans="1:44" s="31" customFormat="1" ht="12.75" customHeight="1">
      <c r="A57" s="156"/>
      <c r="B57" s="157"/>
      <c r="C57" s="157"/>
      <c r="D57" s="157"/>
      <c r="E57" s="157"/>
      <c r="F57" s="158" t="s">
        <v>217</v>
      </c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326"/>
      <c r="T57" s="326"/>
      <c r="U57" s="159"/>
      <c r="V57" s="327"/>
      <c r="W57" s="292"/>
      <c r="X57" s="292"/>
      <c r="Y57" s="292"/>
      <c r="Z57" s="292"/>
      <c r="AA57" s="292"/>
      <c r="AB57" s="292"/>
      <c r="AC57" s="292"/>
      <c r="AD57" s="336">
        <f t="shared" si="20"/>
        <v>48</v>
      </c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45"/>
      <c r="AQ57" s="345"/>
      <c r="AR57" s="345"/>
    </row>
    <row r="58" spans="1:48" s="31" customFormat="1" ht="12.75" customHeight="1">
      <c r="A58" s="115" t="s">
        <v>218</v>
      </c>
      <c r="B58" s="160" t="s">
        <v>98</v>
      </c>
      <c r="C58" s="116"/>
      <c r="D58" s="116" t="s">
        <v>219</v>
      </c>
      <c r="E58" s="116"/>
      <c r="F58" s="161"/>
      <c r="G58" s="144">
        <v>4</v>
      </c>
      <c r="H58" s="118">
        <f t="shared" si="19"/>
        <v>120</v>
      </c>
      <c r="I58" s="118"/>
      <c r="J58" s="118"/>
      <c r="K58" s="118"/>
      <c r="L58" s="118"/>
      <c r="M58" s="239"/>
      <c r="N58" s="264"/>
      <c r="O58" s="144"/>
      <c r="P58" s="241"/>
      <c r="Q58" s="315"/>
      <c r="R58" s="239"/>
      <c r="S58" s="144"/>
      <c r="T58" s="241"/>
      <c r="U58" s="315"/>
      <c r="V58" s="241"/>
      <c r="W58" s="300"/>
      <c r="X58" s="300"/>
      <c r="Y58" s="300"/>
      <c r="Z58" s="300"/>
      <c r="AA58" s="300"/>
      <c r="AB58" s="300"/>
      <c r="AC58" s="300"/>
      <c r="AD58" s="336">
        <f t="shared" si="20"/>
        <v>96</v>
      </c>
      <c r="AE58" s="330"/>
      <c r="AF58" s="330"/>
      <c r="AG58" s="330"/>
      <c r="AH58" s="330"/>
      <c r="AI58" s="340"/>
      <c r="AJ58" s="341"/>
      <c r="AK58" s="341"/>
      <c r="AL58" s="341"/>
      <c r="AM58" s="341"/>
      <c r="AN58" s="340"/>
      <c r="AO58" s="340"/>
      <c r="AP58" s="346"/>
      <c r="AQ58" s="346"/>
      <c r="AR58" s="346"/>
      <c r="AS58" s="346"/>
      <c r="AT58" s="345"/>
      <c r="AU58" s="345"/>
      <c r="AV58" s="345"/>
    </row>
    <row r="59" spans="1:48" s="31" customFormat="1" ht="13.5" customHeight="1">
      <c r="A59" s="162" t="s">
        <v>220</v>
      </c>
      <c r="B59" s="163" t="s">
        <v>221</v>
      </c>
      <c r="C59" s="164"/>
      <c r="D59" s="164" t="s">
        <v>222</v>
      </c>
      <c r="E59" s="164"/>
      <c r="F59" s="165"/>
      <c r="G59" s="166">
        <v>8</v>
      </c>
      <c r="H59" s="167">
        <f t="shared" si="19"/>
        <v>240</v>
      </c>
      <c r="I59" s="167"/>
      <c r="J59" s="167"/>
      <c r="K59" s="167"/>
      <c r="L59" s="167"/>
      <c r="M59" s="265"/>
      <c r="N59" s="266"/>
      <c r="O59" s="166"/>
      <c r="P59" s="267"/>
      <c r="Q59" s="328"/>
      <c r="R59" s="265"/>
      <c r="S59" s="166"/>
      <c r="T59" s="267"/>
      <c r="U59" s="328"/>
      <c r="V59" s="267"/>
      <c r="W59" s="300"/>
      <c r="X59" s="300"/>
      <c r="Y59" s="300"/>
      <c r="Z59" s="300"/>
      <c r="AA59" s="300"/>
      <c r="AB59" s="300"/>
      <c r="AC59" s="300"/>
      <c r="AD59" s="336" t="e">
        <f>#REF!*$O$7+#REF!*$P$7+#REF!*$Q$7+#REF!*$R$7+#REF!*$S$7+#REF!*$T$7+#REF!*$U$7+#REF!*$V$7</f>
        <v>#REF!</v>
      </c>
      <c r="AE59" s="330"/>
      <c r="AF59" s="330"/>
      <c r="AG59" s="330"/>
      <c r="AH59" s="330"/>
      <c r="AI59" s="340"/>
      <c r="AJ59" s="341"/>
      <c r="AK59" s="341"/>
      <c r="AL59" s="341"/>
      <c r="AM59" s="341"/>
      <c r="AN59" s="340"/>
      <c r="AO59" s="340"/>
      <c r="AP59" s="346"/>
      <c r="AQ59" s="346"/>
      <c r="AR59" s="346"/>
      <c r="AS59" s="346"/>
      <c r="AT59" s="345"/>
      <c r="AU59" s="345"/>
      <c r="AV59" s="345"/>
    </row>
    <row r="60" spans="1:48" s="31" customFormat="1" ht="12.75" customHeight="1">
      <c r="A60" s="168" t="s">
        <v>223</v>
      </c>
      <c r="B60" s="169" t="s">
        <v>101</v>
      </c>
      <c r="C60" s="170"/>
      <c r="D60" s="170" t="s">
        <v>224</v>
      </c>
      <c r="E60" s="170"/>
      <c r="F60" s="171"/>
      <c r="G60" s="172">
        <v>4</v>
      </c>
      <c r="H60" s="173">
        <f t="shared" si="19"/>
        <v>120</v>
      </c>
      <c r="I60" s="173"/>
      <c r="J60" s="173"/>
      <c r="K60" s="173"/>
      <c r="L60" s="173"/>
      <c r="M60" s="268"/>
      <c r="N60" s="269"/>
      <c r="O60" s="172"/>
      <c r="P60" s="270"/>
      <c r="Q60" s="329"/>
      <c r="R60" s="268"/>
      <c r="S60" s="172"/>
      <c r="T60" s="270"/>
      <c r="U60" s="329"/>
      <c r="V60" s="270"/>
      <c r="W60" s="330"/>
      <c r="X60" s="330"/>
      <c r="Y60" s="330"/>
      <c r="Z60" s="330"/>
      <c r="AA60" s="330"/>
      <c r="AB60" s="330"/>
      <c r="AC60" s="330"/>
      <c r="AD60" s="336">
        <f>O56*$O$7+P56*$P$7+Q56*$Q$7+R56*$R$7+S56*$S$7+T56*$T$7+U56*$U$7+V56*$V$7</f>
        <v>32</v>
      </c>
      <c r="AE60" s="330"/>
      <c r="AF60" s="330"/>
      <c r="AG60" s="330"/>
      <c r="AH60" s="330"/>
      <c r="AI60" s="340"/>
      <c r="AJ60" s="341"/>
      <c r="AK60" s="341"/>
      <c r="AL60" s="341"/>
      <c r="AM60" s="341"/>
      <c r="AN60" s="340"/>
      <c r="AO60" s="340"/>
      <c r="AP60" s="346"/>
      <c r="AQ60" s="346"/>
      <c r="AR60" s="346"/>
      <c r="AS60" s="346"/>
      <c r="AT60" s="345"/>
      <c r="AU60" s="345"/>
      <c r="AV60" s="345"/>
    </row>
    <row r="61" spans="1:48" s="31" customFormat="1" ht="12.75" customHeight="1">
      <c r="A61" s="174" t="s">
        <v>225</v>
      </c>
      <c r="B61" s="175" t="s">
        <v>226</v>
      </c>
      <c r="C61" s="174">
        <v>8</v>
      </c>
      <c r="D61" s="174"/>
      <c r="E61" s="176"/>
      <c r="F61" s="177"/>
      <c r="G61" s="172">
        <v>6</v>
      </c>
      <c r="H61" s="173">
        <f t="shared" si="19"/>
        <v>180</v>
      </c>
      <c r="I61" s="173"/>
      <c r="J61" s="271"/>
      <c r="K61" s="271"/>
      <c r="L61" s="271"/>
      <c r="M61" s="272"/>
      <c r="N61" s="273"/>
      <c r="O61" s="274"/>
      <c r="P61" s="275"/>
      <c r="Q61" s="331"/>
      <c r="R61" s="272"/>
      <c r="S61" s="274"/>
      <c r="T61" s="275"/>
      <c r="U61" s="331"/>
      <c r="V61" s="275"/>
      <c r="W61" s="330"/>
      <c r="X61" s="330"/>
      <c r="Y61" s="330"/>
      <c r="Z61" s="330"/>
      <c r="AA61" s="330"/>
      <c r="AB61" s="330"/>
      <c r="AC61" s="330"/>
      <c r="AD61" s="336"/>
      <c r="AE61" s="330"/>
      <c r="AF61" s="330"/>
      <c r="AG61" s="330"/>
      <c r="AH61" s="330"/>
      <c r="AI61" s="340"/>
      <c r="AJ61" s="341"/>
      <c r="AK61" s="341"/>
      <c r="AL61" s="341"/>
      <c r="AM61" s="341"/>
      <c r="AN61" s="340"/>
      <c r="AO61" s="340"/>
      <c r="AP61" s="346"/>
      <c r="AQ61" s="346"/>
      <c r="AR61" s="346"/>
      <c r="AS61" s="346"/>
      <c r="AT61" s="345"/>
      <c r="AU61" s="345"/>
      <c r="AV61" s="345"/>
    </row>
    <row r="62" spans="1:48" s="31" customFormat="1" ht="12.75" customHeight="1">
      <c r="A62" s="178" t="s">
        <v>227</v>
      </c>
      <c r="B62" s="179" t="s">
        <v>228</v>
      </c>
      <c r="C62" s="180">
        <v>8</v>
      </c>
      <c r="D62" s="181"/>
      <c r="E62" s="182"/>
      <c r="F62" s="183"/>
      <c r="G62" s="184">
        <v>1</v>
      </c>
      <c r="H62" s="185">
        <v>30</v>
      </c>
      <c r="I62" s="276"/>
      <c r="J62" s="271"/>
      <c r="K62" s="271"/>
      <c r="L62" s="271"/>
      <c r="M62" s="272"/>
      <c r="N62" s="273"/>
      <c r="O62" s="274"/>
      <c r="P62" s="275"/>
      <c r="Q62" s="331"/>
      <c r="R62" s="272"/>
      <c r="S62" s="274"/>
      <c r="T62" s="275"/>
      <c r="U62" s="331"/>
      <c r="V62" s="275"/>
      <c r="W62" s="330"/>
      <c r="X62" s="330"/>
      <c r="Y62" s="330"/>
      <c r="Z62" s="330"/>
      <c r="AA62" s="330"/>
      <c r="AB62" s="330"/>
      <c r="AC62" s="330"/>
      <c r="AD62" s="336">
        <f aca="true" t="shared" si="21" ref="AD62:AD65">O57*$O$7+P57*$P$7+Q57*$Q$7+R57*$R$7+S57*$S$7+T57*$T$7+U57*$U$7+V57*$V$7</f>
        <v>0</v>
      </c>
      <c r="AE62" s="330"/>
      <c r="AF62" s="330"/>
      <c r="AG62" s="330"/>
      <c r="AH62" s="330"/>
      <c r="AI62" s="340"/>
      <c r="AJ62" s="341"/>
      <c r="AK62" s="341"/>
      <c r="AL62" s="341"/>
      <c r="AM62" s="341"/>
      <c r="AN62" s="340"/>
      <c r="AO62" s="340"/>
      <c r="AP62" s="346"/>
      <c r="AQ62" s="346"/>
      <c r="AR62" s="346"/>
      <c r="AS62" s="346"/>
      <c r="AT62" s="345"/>
      <c r="AU62" s="345"/>
      <c r="AV62" s="345"/>
    </row>
    <row r="63" spans="1:48" s="31" customFormat="1" ht="15" customHeight="1">
      <c r="A63" s="186"/>
      <c r="B63" s="187" t="s">
        <v>162</v>
      </c>
      <c r="C63" s="188"/>
      <c r="D63" s="188"/>
      <c r="E63" s="188"/>
      <c r="F63" s="189"/>
      <c r="G63" s="190">
        <f aca="true" t="shared" si="22" ref="G63:L63">SUM(G35:G62)</f>
        <v>124</v>
      </c>
      <c r="H63" s="191">
        <f>SUM(H35:H61)</f>
        <v>3690</v>
      </c>
      <c r="I63" s="191">
        <f>SUM(I35:I61)</f>
        <v>1676</v>
      </c>
      <c r="J63" s="191">
        <f t="shared" si="22"/>
        <v>696</v>
      </c>
      <c r="K63" s="191">
        <f t="shared" si="22"/>
        <v>672</v>
      </c>
      <c r="L63" s="191">
        <f t="shared" si="22"/>
        <v>308</v>
      </c>
      <c r="M63" s="277">
        <f>H63-I63</f>
        <v>2014</v>
      </c>
      <c r="N63" s="278">
        <f>1-I63/H63</f>
        <v>0.54579945799458</v>
      </c>
      <c r="O63" s="279">
        <f aca="true" t="shared" si="23" ref="O63:V63">SUM(O35:O62)</f>
        <v>10</v>
      </c>
      <c r="P63" s="280">
        <f t="shared" si="23"/>
        <v>17</v>
      </c>
      <c r="Q63" s="332">
        <f t="shared" si="23"/>
        <v>10</v>
      </c>
      <c r="R63" s="280">
        <f t="shared" si="23"/>
        <v>9</v>
      </c>
      <c r="S63" s="279">
        <f t="shared" si="23"/>
        <v>11</v>
      </c>
      <c r="T63" s="280">
        <f t="shared" si="23"/>
        <v>14</v>
      </c>
      <c r="U63" s="332">
        <f t="shared" si="23"/>
        <v>15</v>
      </c>
      <c r="V63" s="280">
        <f t="shared" si="23"/>
        <v>24</v>
      </c>
      <c r="W63" s="330"/>
      <c r="X63" s="330"/>
      <c r="Y63" s="330"/>
      <c r="Z63" s="330"/>
      <c r="AA63" s="330"/>
      <c r="AB63" s="330"/>
      <c r="AC63" s="330"/>
      <c r="AD63" s="336">
        <f t="shared" si="21"/>
        <v>0</v>
      </c>
      <c r="AE63" s="330"/>
      <c r="AF63" s="330"/>
      <c r="AG63" s="330"/>
      <c r="AH63" s="330"/>
      <c r="AI63" s="340"/>
      <c r="AJ63" s="341"/>
      <c r="AK63" s="341"/>
      <c r="AL63" s="341"/>
      <c r="AM63" s="341"/>
      <c r="AN63" s="340"/>
      <c r="AO63" s="340"/>
      <c r="AP63" s="346"/>
      <c r="AQ63" s="346"/>
      <c r="AR63" s="346"/>
      <c r="AS63" s="346"/>
      <c r="AT63" s="345"/>
      <c r="AU63" s="345"/>
      <c r="AV63" s="345"/>
    </row>
    <row r="64" spans="1:48" s="31" customFormat="1" ht="15" customHeight="1">
      <c r="A64" s="192"/>
      <c r="B64" s="193"/>
      <c r="C64" s="193"/>
      <c r="D64" s="193"/>
      <c r="E64" s="193"/>
      <c r="F64" s="194" t="s">
        <v>229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287"/>
      <c r="W64" s="330"/>
      <c r="X64" s="330"/>
      <c r="Y64" s="330"/>
      <c r="Z64" s="330"/>
      <c r="AA64" s="330"/>
      <c r="AB64" s="330"/>
      <c r="AC64" s="330"/>
      <c r="AD64" s="336">
        <f t="shared" si="21"/>
        <v>0</v>
      </c>
      <c r="AE64" s="330"/>
      <c r="AF64" s="330"/>
      <c r="AG64" s="330"/>
      <c r="AH64" s="330"/>
      <c r="AI64" s="340"/>
      <c r="AJ64" s="341"/>
      <c r="AK64" s="341"/>
      <c r="AL64" s="341"/>
      <c r="AM64" s="341"/>
      <c r="AN64" s="340"/>
      <c r="AO64" s="340"/>
      <c r="AP64" s="346"/>
      <c r="AQ64" s="346"/>
      <c r="AR64" s="346"/>
      <c r="AS64" s="346"/>
      <c r="AT64" s="345"/>
      <c r="AU64" s="345"/>
      <c r="AV64" s="345"/>
    </row>
    <row r="65" spans="1:44" s="31" customFormat="1" ht="15" customHeight="1">
      <c r="A65" s="348" t="s">
        <v>230</v>
      </c>
      <c r="B65" s="349"/>
      <c r="C65" s="349"/>
      <c r="D65" s="349"/>
      <c r="E65" s="350"/>
      <c r="F65" s="350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474"/>
      <c r="W65" s="336"/>
      <c r="X65" s="336"/>
      <c r="Y65" s="336"/>
      <c r="Z65" s="336"/>
      <c r="AA65" s="336"/>
      <c r="AB65" s="336"/>
      <c r="AC65" s="336"/>
      <c r="AD65" s="336">
        <f t="shared" si="21"/>
        <v>0</v>
      </c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45"/>
      <c r="AQ65" s="345"/>
      <c r="AR65" s="345"/>
    </row>
    <row r="66" spans="1:44" s="31" customFormat="1" ht="15" customHeight="1">
      <c r="A66" s="352" t="s">
        <v>231</v>
      </c>
      <c r="B66" s="22" t="s">
        <v>232</v>
      </c>
      <c r="C66" s="353"/>
      <c r="D66" s="354">
        <v>3</v>
      </c>
      <c r="E66" s="354"/>
      <c r="F66" s="355"/>
      <c r="G66" s="356">
        <v>5</v>
      </c>
      <c r="H66" s="357">
        <f>G66*30</f>
        <v>150</v>
      </c>
      <c r="I66" s="357">
        <f aca="true" t="shared" si="24" ref="I66:I75">SUM(J66:L66)</f>
        <v>64</v>
      </c>
      <c r="J66" s="357">
        <v>32</v>
      </c>
      <c r="K66" s="357">
        <v>32</v>
      </c>
      <c r="L66" s="357"/>
      <c r="M66" s="430">
        <f aca="true" t="shared" si="25" ref="M66:M75">H66-I66</f>
        <v>86</v>
      </c>
      <c r="N66" s="431">
        <f aca="true" t="shared" si="26" ref="N66:N78">(H66-I66)/H66</f>
        <v>0.5733333333333334</v>
      </c>
      <c r="O66" s="356"/>
      <c r="P66" s="430"/>
      <c r="Q66" s="356">
        <v>4</v>
      </c>
      <c r="R66" s="475"/>
      <c r="S66" s="476"/>
      <c r="T66" s="430"/>
      <c r="U66" s="356"/>
      <c r="V66" s="475"/>
      <c r="W66" s="336"/>
      <c r="X66" s="336"/>
      <c r="Y66" s="336"/>
      <c r="Z66" s="336"/>
      <c r="AA66" s="336"/>
      <c r="AB66" s="336"/>
      <c r="AC66" s="336"/>
      <c r="AD66" s="336">
        <f aca="true" t="shared" si="27" ref="AD66:AD75">O62*$O$7+P62*$P$7+Q62*$Q$7+R62*$R$7+S62*$S$7+T62*$T$7+U62*$U$7+V62*$V$7</f>
        <v>0</v>
      </c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45"/>
      <c r="AQ66" s="345"/>
      <c r="AR66" s="345"/>
    </row>
    <row r="67" spans="1:48" s="31" customFormat="1" ht="15" customHeight="1">
      <c r="A67" s="358" t="s">
        <v>233</v>
      </c>
      <c r="B67" s="22" t="s">
        <v>234</v>
      </c>
      <c r="C67" s="359"/>
      <c r="D67" s="359">
        <v>3</v>
      </c>
      <c r="E67" s="359"/>
      <c r="F67" s="360"/>
      <c r="G67" s="361">
        <v>5</v>
      </c>
      <c r="H67" s="362">
        <f>G67*30</f>
        <v>150</v>
      </c>
      <c r="I67" s="362">
        <f t="shared" si="24"/>
        <v>64</v>
      </c>
      <c r="J67" s="362">
        <v>32</v>
      </c>
      <c r="K67" s="362">
        <v>32</v>
      </c>
      <c r="L67" s="362"/>
      <c r="M67" s="432">
        <f t="shared" si="25"/>
        <v>86</v>
      </c>
      <c r="N67" s="433">
        <f t="shared" si="26"/>
        <v>0.5733333333333334</v>
      </c>
      <c r="O67" s="361"/>
      <c r="P67" s="434"/>
      <c r="Q67" s="361">
        <v>4</v>
      </c>
      <c r="R67" s="477"/>
      <c r="S67" s="478"/>
      <c r="T67" s="432"/>
      <c r="U67" s="361"/>
      <c r="V67" s="477"/>
      <c r="W67" s="330"/>
      <c r="X67" s="330"/>
      <c r="Y67" s="330"/>
      <c r="Z67" s="330"/>
      <c r="AA67" s="330"/>
      <c r="AB67" s="330"/>
      <c r="AC67" s="330"/>
      <c r="AD67" s="336">
        <f t="shared" si="27"/>
        <v>1664</v>
      </c>
      <c r="AE67" s="330"/>
      <c r="AF67" s="330"/>
      <c r="AG67" s="330"/>
      <c r="AH67" s="330"/>
      <c r="AI67" s="340"/>
      <c r="AJ67" s="341"/>
      <c r="AK67" s="341"/>
      <c r="AL67" s="341"/>
      <c r="AM67" s="341"/>
      <c r="AN67" s="340"/>
      <c r="AO67" s="340"/>
      <c r="AP67" s="346"/>
      <c r="AQ67" s="346"/>
      <c r="AR67" s="346"/>
      <c r="AS67" s="346"/>
      <c r="AT67" s="345"/>
      <c r="AU67" s="345"/>
      <c r="AV67" s="345"/>
    </row>
    <row r="68" spans="1:44" s="31" customFormat="1" ht="15.75">
      <c r="A68" s="358" t="s">
        <v>235</v>
      </c>
      <c r="B68" s="22" t="s">
        <v>236</v>
      </c>
      <c r="C68" s="359"/>
      <c r="D68" s="359">
        <v>4</v>
      </c>
      <c r="E68" s="359"/>
      <c r="F68" s="360"/>
      <c r="G68" s="361">
        <v>5</v>
      </c>
      <c r="H68" s="362">
        <v>150</v>
      </c>
      <c r="I68" s="362">
        <f t="shared" si="24"/>
        <v>64</v>
      </c>
      <c r="J68" s="362">
        <v>32</v>
      </c>
      <c r="K68" s="362">
        <v>32</v>
      </c>
      <c r="L68" s="362"/>
      <c r="M68" s="432">
        <f t="shared" si="25"/>
        <v>86</v>
      </c>
      <c r="N68" s="433">
        <f t="shared" si="26"/>
        <v>0.5733333333333334</v>
      </c>
      <c r="O68" s="361"/>
      <c r="P68" s="434"/>
      <c r="Q68" s="361"/>
      <c r="R68" s="477">
        <v>4</v>
      </c>
      <c r="S68" s="478"/>
      <c r="T68" s="432"/>
      <c r="U68" s="361"/>
      <c r="V68" s="477"/>
      <c r="W68" s="336"/>
      <c r="X68" s="336"/>
      <c r="Y68" s="336"/>
      <c r="Z68" s="336"/>
      <c r="AA68" s="336"/>
      <c r="AB68" s="336"/>
      <c r="AC68" s="336"/>
      <c r="AD68" s="336">
        <f t="shared" si="27"/>
        <v>0</v>
      </c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45"/>
      <c r="AQ68" s="345"/>
      <c r="AR68" s="345"/>
    </row>
    <row r="69" spans="1:44" s="31" customFormat="1" ht="14.25" customHeight="1">
      <c r="A69" s="363" t="s">
        <v>237</v>
      </c>
      <c r="B69" s="22" t="s">
        <v>238</v>
      </c>
      <c r="C69" s="364"/>
      <c r="D69" s="364">
        <v>4</v>
      </c>
      <c r="E69" s="364"/>
      <c r="F69" s="365"/>
      <c r="G69" s="366">
        <v>5</v>
      </c>
      <c r="H69" s="367">
        <v>150</v>
      </c>
      <c r="I69" s="367">
        <f t="shared" si="24"/>
        <v>64</v>
      </c>
      <c r="J69" s="367">
        <v>32</v>
      </c>
      <c r="K69" s="367">
        <v>32</v>
      </c>
      <c r="L69" s="367"/>
      <c r="M69" s="435">
        <f t="shared" si="25"/>
        <v>86</v>
      </c>
      <c r="N69" s="436">
        <f t="shared" si="26"/>
        <v>0.5733333333333334</v>
      </c>
      <c r="O69" s="366"/>
      <c r="P69" s="437"/>
      <c r="Q69" s="366"/>
      <c r="R69" s="479">
        <v>4</v>
      </c>
      <c r="S69" s="480"/>
      <c r="T69" s="435"/>
      <c r="U69" s="366"/>
      <c r="V69" s="479"/>
      <c r="W69" s="336"/>
      <c r="X69" s="336"/>
      <c r="Y69" s="336"/>
      <c r="Z69" s="336"/>
      <c r="AA69" s="336"/>
      <c r="AB69" s="336"/>
      <c r="AC69" s="336"/>
      <c r="AD69" s="336">
        <f t="shared" si="27"/>
        <v>0</v>
      </c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45"/>
      <c r="AQ69" s="345"/>
      <c r="AR69" s="345"/>
    </row>
    <row r="70" spans="1:44" s="33" customFormat="1" ht="14.25" customHeight="1">
      <c r="A70" s="352" t="s">
        <v>239</v>
      </c>
      <c r="B70" s="22" t="s">
        <v>240</v>
      </c>
      <c r="C70" s="354"/>
      <c r="D70" s="354">
        <v>5</v>
      </c>
      <c r="E70" s="354"/>
      <c r="F70" s="355"/>
      <c r="G70" s="356">
        <v>5</v>
      </c>
      <c r="H70" s="357">
        <f aca="true" t="shared" si="28" ref="H70:H75">G70*30</f>
        <v>150</v>
      </c>
      <c r="I70" s="357">
        <f t="shared" si="24"/>
        <v>64</v>
      </c>
      <c r="J70" s="357">
        <v>32</v>
      </c>
      <c r="K70" s="357">
        <v>32</v>
      </c>
      <c r="L70" s="357"/>
      <c r="M70" s="430">
        <f t="shared" si="25"/>
        <v>86</v>
      </c>
      <c r="N70" s="431">
        <f t="shared" si="26"/>
        <v>0.5733333333333334</v>
      </c>
      <c r="O70" s="356"/>
      <c r="P70" s="430"/>
      <c r="Q70" s="356"/>
      <c r="R70" s="475"/>
      <c r="S70" s="476">
        <v>4</v>
      </c>
      <c r="T70" s="430"/>
      <c r="U70" s="356"/>
      <c r="V70" s="475"/>
      <c r="W70" s="481"/>
      <c r="X70" s="481"/>
      <c r="Y70" s="481"/>
      <c r="Z70" s="481"/>
      <c r="AA70" s="481"/>
      <c r="AB70" s="481"/>
      <c r="AC70" s="481"/>
      <c r="AD70" s="481">
        <f t="shared" si="27"/>
        <v>64</v>
      </c>
      <c r="AE70" s="481"/>
      <c r="AF70" s="481"/>
      <c r="AG70" s="481"/>
      <c r="AH70" s="481"/>
      <c r="AI70" s="481"/>
      <c r="AJ70" s="481"/>
      <c r="AK70" s="481"/>
      <c r="AL70" s="481"/>
      <c r="AM70" s="481"/>
      <c r="AN70" s="481"/>
      <c r="AO70" s="481"/>
      <c r="AP70" s="521"/>
      <c r="AQ70" s="521"/>
      <c r="AR70" s="521"/>
    </row>
    <row r="71" spans="1:48" s="33" customFormat="1" ht="14.25" customHeight="1">
      <c r="A71" s="358" t="s">
        <v>241</v>
      </c>
      <c r="B71" s="22" t="s">
        <v>242</v>
      </c>
      <c r="C71" s="359"/>
      <c r="D71" s="359">
        <v>5</v>
      </c>
      <c r="E71" s="359"/>
      <c r="F71" s="360"/>
      <c r="G71" s="361">
        <v>5</v>
      </c>
      <c r="H71" s="362">
        <f t="shared" si="28"/>
        <v>150</v>
      </c>
      <c r="I71" s="362">
        <f t="shared" si="24"/>
        <v>64</v>
      </c>
      <c r="J71" s="362">
        <v>32</v>
      </c>
      <c r="K71" s="362">
        <v>32</v>
      </c>
      <c r="L71" s="362"/>
      <c r="M71" s="432">
        <f t="shared" si="25"/>
        <v>86</v>
      </c>
      <c r="N71" s="433">
        <f t="shared" si="26"/>
        <v>0.5733333333333334</v>
      </c>
      <c r="O71" s="361"/>
      <c r="P71" s="434"/>
      <c r="Q71" s="361"/>
      <c r="R71" s="477"/>
      <c r="S71" s="478">
        <v>4</v>
      </c>
      <c r="T71" s="432"/>
      <c r="U71" s="361"/>
      <c r="V71" s="477"/>
      <c r="W71" s="482"/>
      <c r="X71" s="482"/>
      <c r="Y71" s="482"/>
      <c r="Z71" s="482"/>
      <c r="AA71" s="482"/>
      <c r="AB71" s="482"/>
      <c r="AC71" s="482"/>
      <c r="AD71" s="481">
        <f t="shared" si="27"/>
        <v>64</v>
      </c>
      <c r="AE71" s="482"/>
      <c r="AF71" s="482"/>
      <c r="AG71" s="482"/>
      <c r="AH71" s="482"/>
      <c r="AI71" s="519"/>
      <c r="AJ71" s="520"/>
      <c r="AK71" s="520"/>
      <c r="AL71" s="520"/>
      <c r="AM71" s="520"/>
      <c r="AN71" s="519"/>
      <c r="AO71" s="519"/>
      <c r="AP71" s="522"/>
      <c r="AQ71" s="522"/>
      <c r="AR71" s="522"/>
      <c r="AS71" s="522"/>
      <c r="AT71" s="521"/>
      <c r="AU71" s="521"/>
      <c r="AV71" s="521"/>
    </row>
    <row r="72" spans="1:48" s="33" customFormat="1" ht="14.25" customHeight="1">
      <c r="A72" s="358" t="s">
        <v>243</v>
      </c>
      <c r="B72" s="22" t="s">
        <v>244</v>
      </c>
      <c r="C72" s="359"/>
      <c r="D72" s="359">
        <v>6</v>
      </c>
      <c r="E72" s="359"/>
      <c r="F72" s="360"/>
      <c r="G72" s="361">
        <v>5</v>
      </c>
      <c r="H72" s="362">
        <f t="shared" si="28"/>
        <v>150</v>
      </c>
      <c r="I72" s="362">
        <f t="shared" si="24"/>
        <v>64</v>
      </c>
      <c r="J72" s="362">
        <v>32</v>
      </c>
      <c r="K72" s="362">
        <v>32</v>
      </c>
      <c r="L72" s="362"/>
      <c r="M72" s="432">
        <f t="shared" si="25"/>
        <v>86</v>
      </c>
      <c r="N72" s="433">
        <f t="shared" si="26"/>
        <v>0.5733333333333334</v>
      </c>
      <c r="O72" s="361"/>
      <c r="P72" s="434"/>
      <c r="Q72" s="483"/>
      <c r="R72" s="484"/>
      <c r="S72" s="485"/>
      <c r="T72" s="434">
        <v>4</v>
      </c>
      <c r="U72" s="483"/>
      <c r="V72" s="484"/>
      <c r="W72" s="482"/>
      <c r="X72" s="482"/>
      <c r="Y72" s="482"/>
      <c r="Z72" s="482"/>
      <c r="AA72" s="482"/>
      <c r="AB72" s="482"/>
      <c r="AC72" s="482"/>
      <c r="AD72" s="481">
        <f t="shared" si="27"/>
        <v>64</v>
      </c>
      <c r="AE72" s="482"/>
      <c r="AF72" s="482"/>
      <c r="AG72" s="482"/>
      <c r="AH72" s="482"/>
      <c r="AI72" s="519"/>
      <c r="AJ72" s="520"/>
      <c r="AK72" s="520"/>
      <c r="AL72" s="520"/>
      <c r="AM72" s="520"/>
      <c r="AN72" s="519"/>
      <c r="AO72" s="519"/>
      <c r="AP72" s="522"/>
      <c r="AQ72" s="522"/>
      <c r="AR72" s="522"/>
      <c r="AS72" s="522"/>
      <c r="AT72" s="521"/>
      <c r="AU72" s="521"/>
      <c r="AV72" s="521"/>
    </row>
    <row r="73" spans="1:48" s="33" customFormat="1" ht="14.25" customHeight="1">
      <c r="A73" s="363" t="s">
        <v>245</v>
      </c>
      <c r="B73" s="27" t="s">
        <v>246</v>
      </c>
      <c r="C73" s="368"/>
      <c r="D73" s="368">
        <v>6</v>
      </c>
      <c r="E73" s="368"/>
      <c r="F73" s="369"/>
      <c r="G73" s="366">
        <v>5</v>
      </c>
      <c r="H73" s="367">
        <f t="shared" si="28"/>
        <v>150</v>
      </c>
      <c r="I73" s="367">
        <f t="shared" si="24"/>
        <v>64</v>
      </c>
      <c r="J73" s="367">
        <v>32</v>
      </c>
      <c r="K73" s="367">
        <v>32</v>
      </c>
      <c r="L73" s="367"/>
      <c r="M73" s="435">
        <f t="shared" si="25"/>
        <v>86</v>
      </c>
      <c r="N73" s="436">
        <f t="shared" si="26"/>
        <v>0.5733333333333334</v>
      </c>
      <c r="O73" s="366"/>
      <c r="P73" s="437"/>
      <c r="Q73" s="486"/>
      <c r="R73" s="487"/>
      <c r="S73" s="488"/>
      <c r="T73" s="437">
        <v>4</v>
      </c>
      <c r="U73" s="486"/>
      <c r="V73" s="487"/>
      <c r="W73" s="482"/>
      <c r="X73" s="482"/>
      <c r="Y73" s="482"/>
      <c r="Z73" s="482"/>
      <c r="AA73" s="482"/>
      <c r="AB73" s="482"/>
      <c r="AC73" s="482"/>
      <c r="AD73" s="481">
        <f t="shared" si="27"/>
        <v>64</v>
      </c>
      <c r="AE73" s="482"/>
      <c r="AF73" s="482"/>
      <c r="AG73" s="482"/>
      <c r="AH73" s="482"/>
      <c r="AI73" s="519"/>
      <c r="AJ73" s="520"/>
      <c r="AK73" s="520"/>
      <c r="AL73" s="520"/>
      <c r="AM73" s="520"/>
      <c r="AN73" s="519"/>
      <c r="AO73" s="519"/>
      <c r="AP73" s="522"/>
      <c r="AQ73" s="522"/>
      <c r="AR73" s="522"/>
      <c r="AS73" s="522"/>
      <c r="AT73" s="521"/>
      <c r="AU73" s="521"/>
      <c r="AV73" s="521"/>
    </row>
    <row r="74" spans="1:48" s="33" customFormat="1" ht="14.25" customHeight="1">
      <c r="A74" s="352" t="s">
        <v>247</v>
      </c>
      <c r="B74" s="27" t="s">
        <v>248</v>
      </c>
      <c r="C74" s="370"/>
      <c r="D74" s="354">
        <v>7</v>
      </c>
      <c r="E74" s="354"/>
      <c r="F74" s="355"/>
      <c r="G74" s="371">
        <v>5</v>
      </c>
      <c r="H74" s="372">
        <f t="shared" si="28"/>
        <v>150</v>
      </c>
      <c r="I74" s="372">
        <f t="shared" si="24"/>
        <v>64</v>
      </c>
      <c r="J74" s="372">
        <v>32</v>
      </c>
      <c r="K74" s="438">
        <v>32</v>
      </c>
      <c r="L74" s="438"/>
      <c r="M74" s="439">
        <f t="shared" si="25"/>
        <v>86</v>
      </c>
      <c r="N74" s="440">
        <f t="shared" si="26"/>
        <v>0.5733333333333334</v>
      </c>
      <c r="O74" s="371"/>
      <c r="P74" s="441"/>
      <c r="Q74" s="489"/>
      <c r="R74" s="490"/>
      <c r="S74" s="491"/>
      <c r="T74" s="441"/>
      <c r="U74" s="489">
        <v>4</v>
      </c>
      <c r="V74" s="490"/>
      <c r="W74" s="482"/>
      <c r="X74" s="482"/>
      <c r="Y74" s="482"/>
      <c r="Z74" s="482"/>
      <c r="AA74" s="482"/>
      <c r="AB74" s="482"/>
      <c r="AC74" s="482"/>
      <c r="AD74" s="481">
        <f t="shared" si="27"/>
        <v>64</v>
      </c>
      <c r="AE74" s="482"/>
      <c r="AF74" s="482"/>
      <c r="AG74" s="482"/>
      <c r="AH74" s="482"/>
      <c r="AI74" s="519"/>
      <c r="AJ74" s="520"/>
      <c r="AK74" s="520"/>
      <c r="AL74" s="520"/>
      <c r="AM74" s="520"/>
      <c r="AN74" s="519"/>
      <c r="AO74" s="519"/>
      <c r="AP74" s="522"/>
      <c r="AQ74" s="522"/>
      <c r="AR74" s="522"/>
      <c r="AS74" s="522"/>
      <c r="AT74" s="521"/>
      <c r="AU74" s="521"/>
      <c r="AV74" s="521"/>
    </row>
    <row r="75" spans="1:48" s="33" customFormat="1" ht="14.25" customHeight="1">
      <c r="A75" s="373" t="s">
        <v>249</v>
      </c>
      <c r="B75" s="27" t="s">
        <v>250</v>
      </c>
      <c r="C75" s="374"/>
      <c r="D75" s="375">
        <v>7</v>
      </c>
      <c r="E75" s="375"/>
      <c r="F75" s="376"/>
      <c r="G75" s="377">
        <v>5</v>
      </c>
      <c r="H75" s="378">
        <f t="shared" si="28"/>
        <v>150</v>
      </c>
      <c r="I75" s="378">
        <f t="shared" si="24"/>
        <v>64</v>
      </c>
      <c r="J75" s="378">
        <v>32</v>
      </c>
      <c r="K75" s="442">
        <v>32</v>
      </c>
      <c r="L75" s="442"/>
      <c r="M75" s="378">
        <f t="shared" si="25"/>
        <v>86</v>
      </c>
      <c r="N75" s="443">
        <f t="shared" si="26"/>
        <v>0.5733333333333334</v>
      </c>
      <c r="O75" s="444"/>
      <c r="P75" s="445"/>
      <c r="Q75" s="492"/>
      <c r="R75" s="445"/>
      <c r="S75" s="492"/>
      <c r="T75" s="493"/>
      <c r="U75" s="494">
        <v>4</v>
      </c>
      <c r="V75" s="445"/>
      <c r="W75" s="482"/>
      <c r="X75" s="482"/>
      <c r="Y75" s="482"/>
      <c r="Z75" s="482"/>
      <c r="AA75" s="482"/>
      <c r="AB75" s="482"/>
      <c r="AC75" s="482"/>
      <c r="AD75" s="481">
        <f t="shared" si="27"/>
        <v>64</v>
      </c>
      <c r="AE75" s="482"/>
      <c r="AF75" s="482"/>
      <c r="AG75" s="482"/>
      <c r="AH75" s="482"/>
      <c r="AI75" s="519"/>
      <c r="AJ75" s="520"/>
      <c r="AK75" s="520"/>
      <c r="AL75" s="520"/>
      <c r="AM75" s="520"/>
      <c r="AN75" s="519"/>
      <c r="AO75" s="519"/>
      <c r="AP75" s="522"/>
      <c r="AQ75" s="522"/>
      <c r="AR75" s="522"/>
      <c r="AS75" s="522"/>
      <c r="AT75" s="521"/>
      <c r="AU75" s="521"/>
      <c r="AV75" s="521"/>
    </row>
    <row r="76" spans="1:48" s="33" customFormat="1" ht="14.25" customHeight="1">
      <c r="A76" s="379"/>
      <c r="B76" s="380" t="s">
        <v>162</v>
      </c>
      <c r="C76" s="381"/>
      <c r="D76" s="382"/>
      <c r="E76" s="383"/>
      <c r="F76" s="384"/>
      <c r="G76" s="385">
        <f aca="true" t="shared" si="29" ref="G76:I76">SUM(G66:G75)</f>
        <v>50</v>
      </c>
      <c r="H76" s="386">
        <f t="shared" si="29"/>
        <v>1500</v>
      </c>
      <c r="I76" s="386">
        <f t="shared" si="29"/>
        <v>640</v>
      </c>
      <c r="J76" s="386">
        <f>J31+J66+J67+J68+J69+J70+J71+J72+J73+J74+J75</f>
        <v>384</v>
      </c>
      <c r="K76" s="446">
        <f>SUM(K66:K75)</f>
        <v>320</v>
      </c>
      <c r="L76" s="447"/>
      <c r="M76" s="448">
        <f>SUM(M66:M75)</f>
        <v>860</v>
      </c>
      <c r="N76" s="449">
        <f t="shared" si="26"/>
        <v>0.5733333333333334</v>
      </c>
      <c r="O76" s="286"/>
      <c r="P76" s="450"/>
      <c r="Q76" s="495"/>
      <c r="R76" s="496"/>
      <c r="S76" s="497"/>
      <c r="T76" s="496"/>
      <c r="U76" s="497"/>
      <c r="V76" s="498"/>
      <c r="W76" s="482"/>
      <c r="X76" s="482"/>
      <c r="Y76" s="482"/>
      <c r="Z76" s="482"/>
      <c r="AA76" s="482"/>
      <c r="AB76" s="482"/>
      <c r="AC76" s="482"/>
      <c r="AD76" s="481"/>
      <c r="AE76" s="482"/>
      <c r="AF76" s="482"/>
      <c r="AG76" s="482"/>
      <c r="AH76" s="482"/>
      <c r="AI76" s="519"/>
      <c r="AJ76" s="520"/>
      <c r="AK76" s="520"/>
      <c r="AL76" s="520"/>
      <c r="AM76" s="520"/>
      <c r="AN76" s="519"/>
      <c r="AO76" s="519"/>
      <c r="AP76" s="522"/>
      <c r="AQ76" s="522"/>
      <c r="AR76" s="522"/>
      <c r="AS76" s="522"/>
      <c r="AT76" s="521"/>
      <c r="AU76" s="521"/>
      <c r="AV76" s="521"/>
    </row>
    <row r="77" spans="1:44" s="33" customFormat="1" ht="14.25" customHeight="1">
      <c r="A77" s="186"/>
      <c r="B77" s="187" t="s">
        <v>251</v>
      </c>
      <c r="C77" s="188"/>
      <c r="D77" s="188"/>
      <c r="E77" s="188"/>
      <c r="F77" s="188"/>
      <c r="G77" s="387">
        <f aca="true" t="shared" si="30" ref="G77:I77">G63+G76</f>
        <v>174</v>
      </c>
      <c r="H77" s="191">
        <f t="shared" si="30"/>
        <v>5190</v>
      </c>
      <c r="I77" s="191">
        <f t="shared" si="30"/>
        <v>2316</v>
      </c>
      <c r="J77" s="191">
        <f>J76+J63</f>
        <v>1080</v>
      </c>
      <c r="K77" s="191">
        <f>K63+K76</f>
        <v>992</v>
      </c>
      <c r="L77" s="191"/>
      <c r="M77" s="277">
        <f>M76+M63</f>
        <v>2874</v>
      </c>
      <c r="N77" s="449">
        <f t="shared" si="26"/>
        <v>0.553757225433526</v>
      </c>
      <c r="O77" s="387">
        <f>SUM(O63)</f>
        <v>10</v>
      </c>
      <c r="P77" s="451">
        <f>SUM(P63)</f>
        <v>17</v>
      </c>
      <c r="Q77" s="499">
        <f aca="true" t="shared" si="31" ref="Q77:U77">SUM(Q63:Q76)</f>
        <v>18</v>
      </c>
      <c r="R77" s="500">
        <f t="shared" si="31"/>
        <v>17</v>
      </c>
      <c r="S77" s="499">
        <f t="shared" si="31"/>
        <v>19</v>
      </c>
      <c r="T77" s="501">
        <f t="shared" si="31"/>
        <v>22</v>
      </c>
      <c r="U77" s="502">
        <f t="shared" si="31"/>
        <v>23</v>
      </c>
      <c r="V77" s="501">
        <f>SUM(V63)</f>
        <v>24</v>
      </c>
      <c r="W77" s="481"/>
      <c r="X77" s="481"/>
      <c r="Y77" s="481"/>
      <c r="Z77" s="481"/>
      <c r="AA77" s="481"/>
      <c r="AB77" s="481"/>
      <c r="AC77" s="481"/>
      <c r="AD77" s="481"/>
      <c r="AE77" s="481"/>
      <c r="AF77" s="481"/>
      <c r="AG77" s="481"/>
      <c r="AH77" s="481"/>
      <c r="AI77" s="481"/>
      <c r="AJ77" s="481"/>
      <c r="AK77" s="481"/>
      <c r="AL77" s="481"/>
      <c r="AM77" s="481"/>
      <c r="AN77" s="481"/>
      <c r="AO77" s="481"/>
      <c r="AP77" s="521"/>
      <c r="AQ77" s="521"/>
      <c r="AR77" s="521"/>
    </row>
    <row r="78" spans="1:48" s="33" customFormat="1" ht="21" customHeight="1">
      <c r="A78" s="186"/>
      <c r="B78" s="388" t="s">
        <v>252</v>
      </c>
      <c r="C78" s="389"/>
      <c r="D78" s="389"/>
      <c r="E78" s="389"/>
      <c r="F78" s="389"/>
      <c r="G78" s="390">
        <f>G76+G63+G32</f>
        <v>240</v>
      </c>
      <c r="H78" s="391">
        <f aca="true" t="shared" si="32" ref="H78:K78">H77+H32</f>
        <v>7170</v>
      </c>
      <c r="I78" s="391">
        <f t="shared" si="32"/>
        <v>3356</v>
      </c>
      <c r="J78" s="391">
        <f t="shared" si="32"/>
        <v>1416</v>
      </c>
      <c r="K78" s="391">
        <f t="shared" si="32"/>
        <v>1488</v>
      </c>
      <c r="L78" s="391">
        <f>SUM(L32)</f>
        <v>208</v>
      </c>
      <c r="M78" s="452">
        <f>H78-I78</f>
        <v>3814</v>
      </c>
      <c r="N78" s="453">
        <f t="shared" si="26"/>
        <v>0.5319386331938634</v>
      </c>
      <c r="O78" s="454"/>
      <c r="P78" s="455"/>
      <c r="Q78" s="459"/>
      <c r="R78" s="503"/>
      <c r="S78" s="504"/>
      <c r="T78" s="460"/>
      <c r="U78" s="459"/>
      <c r="V78" s="503"/>
      <c r="W78" s="482"/>
      <c r="X78" s="482"/>
      <c r="Y78" s="482"/>
      <c r="Z78" s="482">
        <f>G77+G63+G32</f>
        <v>364</v>
      </c>
      <c r="AA78" s="482"/>
      <c r="AB78" s="482"/>
      <c r="AC78" s="482"/>
      <c r="AD78" s="481" t="e">
        <f>#REF!*$O$7+#REF!*$P$7+#REF!*$Q$7+#REF!*$R$7+#REF!*$S$7+#REF!*$T$7+#REF!*$U$7+#REF!*$V$7</f>
        <v>#REF!</v>
      </c>
      <c r="AE78" s="482"/>
      <c r="AF78" s="482"/>
      <c r="AG78" s="482"/>
      <c r="AH78" s="482"/>
      <c r="AI78" s="519"/>
      <c r="AJ78" s="520"/>
      <c r="AK78" s="520"/>
      <c r="AL78" s="520"/>
      <c r="AM78" s="520"/>
      <c r="AN78" s="519"/>
      <c r="AO78" s="519"/>
      <c r="AP78" s="522"/>
      <c r="AQ78" s="522"/>
      <c r="AR78" s="522"/>
      <c r="AS78" s="522"/>
      <c r="AT78" s="521"/>
      <c r="AU78" s="521"/>
      <c r="AV78" s="521"/>
    </row>
    <row r="79" spans="1:44" s="31" customFormat="1" ht="15" customHeight="1">
      <c r="A79" s="392"/>
      <c r="B79" s="393" t="s">
        <v>253</v>
      </c>
      <c r="C79" s="394"/>
      <c r="D79" s="395" t="s">
        <v>254</v>
      </c>
      <c r="E79" s="396"/>
      <c r="F79" s="396"/>
      <c r="G79" s="397"/>
      <c r="H79" s="396"/>
      <c r="I79" s="396"/>
      <c r="J79" s="396"/>
      <c r="K79" s="396"/>
      <c r="L79" s="396"/>
      <c r="M79" s="396"/>
      <c r="N79" s="456"/>
      <c r="O79" s="457"/>
      <c r="P79" s="458" t="s">
        <v>255</v>
      </c>
      <c r="Q79" s="457" t="s">
        <v>255</v>
      </c>
      <c r="R79" s="505" t="s">
        <v>255</v>
      </c>
      <c r="S79" s="506"/>
      <c r="T79" s="458"/>
      <c r="U79" s="457"/>
      <c r="V79" s="505"/>
      <c r="W79" s="336"/>
      <c r="X79" s="336"/>
      <c r="Y79" s="336"/>
      <c r="Z79" s="336"/>
      <c r="AA79" s="336"/>
      <c r="AB79" s="336"/>
      <c r="AC79" s="336"/>
      <c r="AD79" s="481">
        <f>O77*$O$7+P77*$P$7+Q77*$Q$7+R77*$R$7+S77*$S$7+T77*$T$7+U77*$U$7+V77*$V$7</f>
        <v>2304</v>
      </c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45"/>
      <c r="AQ79" s="345"/>
      <c r="AR79" s="345"/>
    </row>
    <row r="80" spans="1:44" s="31" customFormat="1" ht="15.75" customHeight="1">
      <c r="A80" s="398"/>
      <c r="B80" s="399" t="s">
        <v>256</v>
      </c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59">
        <f aca="true" t="shared" si="33" ref="O80:V80">O77+O32</f>
        <v>29</v>
      </c>
      <c r="P80" s="460">
        <f t="shared" si="33"/>
        <v>30</v>
      </c>
      <c r="Q80" s="459">
        <f t="shared" si="33"/>
        <v>27</v>
      </c>
      <c r="R80" s="503">
        <f t="shared" si="33"/>
        <v>27</v>
      </c>
      <c r="S80" s="504">
        <f t="shared" si="33"/>
        <v>26</v>
      </c>
      <c r="T80" s="460">
        <f t="shared" si="33"/>
        <v>26</v>
      </c>
      <c r="U80" s="459">
        <f t="shared" si="33"/>
        <v>26</v>
      </c>
      <c r="V80" s="503">
        <f t="shared" si="33"/>
        <v>24</v>
      </c>
      <c r="W80" s="336"/>
      <c r="X80" s="336"/>
      <c r="Y80" s="336"/>
      <c r="Z80" s="336"/>
      <c r="AA80" s="336"/>
      <c r="AB80" s="336"/>
      <c r="AC80" s="336"/>
      <c r="AD80" s="481" t="e">
        <f>#REF!*$O$7+#REF!*$P$7+#REF!*$Q$7+#REF!*$R$7+#REF!*$S$7+#REF!*$T$7+#REF!*$U$7+#REF!*$V$7</f>
        <v>#REF!</v>
      </c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45"/>
      <c r="AQ80" s="345"/>
      <c r="AR80" s="345"/>
    </row>
    <row r="81" spans="1:44" s="31" customFormat="1" ht="18.75" customHeight="1">
      <c r="A81" s="401"/>
      <c r="B81" s="402" t="s">
        <v>257</v>
      </c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61">
        <f aca="true" t="shared" si="34" ref="N81:N84">SUM(O81:V81)</f>
        <v>34</v>
      </c>
      <c r="O81" s="462">
        <v>4</v>
      </c>
      <c r="P81" s="463">
        <v>5</v>
      </c>
      <c r="Q81" s="507">
        <v>5</v>
      </c>
      <c r="R81" s="508">
        <v>3</v>
      </c>
      <c r="S81" s="462">
        <v>5</v>
      </c>
      <c r="T81" s="463">
        <v>5</v>
      </c>
      <c r="U81" s="507">
        <v>5</v>
      </c>
      <c r="V81" s="463">
        <v>2</v>
      </c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45"/>
      <c r="AQ81" s="345"/>
      <c r="AR81" s="345"/>
    </row>
    <row r="82" spans="1:48" s="31" customFormat="1" ht="14.25" customHeight="1">
      <c r="A82" s="404"/>
      <c r="B82" s="405" t="s">
        <v>258</v>
      </c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64">
        <f t="shared" si="34"/>
        <v>26</v>
      </c>
      <c r="O82" s="465">
        <v>4</v>
      </c>
      <c r="P82" s="466">
        <v>3</v>
      </c>
      <c r="Q82" s="509">
        <v>3</v>
      </c>
      <c r="R82" s="510">
        <v>4</v>
      </c>
      <c r="S82" s="465">
        <v>3</v>
      </c>
      <c r="T82" s="466">
        <v>3</v>
      </c>
      <c r="U82" s="509">
        <v>2</v>
      </c>
      <c r="V82" s="466">
        <v>4</v>
      </c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40"/>
      <c r="AJ82" s="341"/>
      <c r="AK82" s="341"/>
      <c r="AL82" s="341"/>
      <c r="AM82" s="341"/>
      <c r="AN82" s="340"/>
      <c r="AO82" s="340"/>
      <c r="AP82" s="346"/>
      <c r="AQ82" s="346"/>
      <c r="AR82" s="346"/>
      <c r="AS82" s="346"/>
      <c r="AT82" s="345"/>
      <c r="AU82" s="345"/>
      <c r="AV82" s="345"/>
    </row>
    <row r="83" spans="1:28" s="34" customFormat="1" ht="15" customHeight="1">
      <c r="A83" s="404"/>
      <c r="B83" s="405" t="s">
        <v>259</v>
      </c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64">
        <f t="shared" si="34"/>
        <v>0</v>
      </c>
      <c r="O83" s="465"/>
      <c r="P83" s="466"/>
      <c r="Q83" s="509"/>
      <c r="R83" s="510"/>
      <c r="S83" s="465"/>
      <c r="T83" s="466"/>
      <c r="U83" s="509"/>
      <c r="V83" s="466"/>
      <c r="AB83" s="336"/>
    </row>
    <row r="84" spans="1:44" s="31" customFormat="1" ht="15" customHeight="1">
      <c r="A84" s="407"/>
      <c r="B84" s="408" t="s">
        <v>260</v>
      </c>
      <c r="C84" s="409"/>
      <c r="D84" s="409"/>
      <c r="E84" s="409"/>
      <c r="F84" s="409"/>
      <c r="G84" s="409"/>
      <c r="H84" s="409"/>
      <c r="I84" s="409"/>
      <c r="J84" s="409"/>
      <c r="K84" s="409"/>
      <c r="L84" s="409"/>
      <c r="M84" s="409"/>
      <c r="N84" s="467">
        <f t="shared" si="34"/>
        <v>1</v>
      </c>
      <c r="O84" s="468"/>
      <c r="P84" s="469"/>
      <c r="Q84" s="511"/>
      <c r="R84" s="512">
        <v>1</v>
      </c>
      <c r="S84" s="468"/>
      <c r="T84" s="469"/>
      <c r="U84" s="511"/>
      <c r="V84" s="469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45"/>
      <c r="AQ84" s="345"/>
      <c r="AR84" s="345"/>
    </row>
    <row r="85" spans="1:48" s="31" customFormat="1" ht="15" customHeight="1">
      <c r="A85" s="410" t="s">
        <v>261</v>
      </c>
      <c r="B85" s="36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70"/>
      <c r="P85" s="470"/>
      <c r="Q85" s="470"/>
      <c r="R85" s="470"/>
      <c r="S85" s="470"/>
      <c r="T85" s="470"/>
      <c r="U85" s="470"/>
      <c r="V85" s="47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40"/>
      <c r="AJ85" s="341"/>
      <c r="AK85" s="341"/>
      <c r="AL85" s="341"/>
      <c r="AM85" s="341"/>
      <c r="AN85" s="340"/>
      <c r="AO85" s="340"/>
      <c r="AP85" s="346"/>
      <c r="AQ85" s="346"/>
      <c r="AR85" s="346"/>
      <c r="AS85" s="346"/>
      <c r="AT85" s="345"/>
      <c r="AU85" s="345"/>
      <c r="AV85" s="345"/>
    </row>
    <row r="86" spans="1:44" s="31" customFormat="1" ht="15" customHeight="1">
      <c r="A86" s="411"/>
      <c r="B86" s="412"/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71"/>
      <c r="P86" s="471"/>
      <c r="Q86" s="471"/>
      <c r="R86" s="470"/>
      <c r="S86" s="470"/>
      <c r="T86" s="470"/>
      <c r="U86" s="470"/>
      <c r="V86" s="470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45"/>
      <c r="AQ86" s="345"/>
      <c r="AR86" s="345"/>
    </row>
    <row r="87" spans="1:44" s="31" customFormat="1" ht="15" customHeight="1">
      <c r="A87" s="414" t="str">
        <f>Налаштування!A28</f>
        <v>Гарант освітньої програми</v>
      </c>
      <c r="B87" s="36"/>
      <c r="C87" s="415" t="s">
        <v>262</v>
      </c>
      <c r="D87" s="416"/>
      <c r="E87" s="416" t="str">
        <f>Налаштування!B28</f>
        <v>Марина КРУГЛЯК</v>
      </c>
      <c r="F87" s="417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281"/>
      <c r="V87" s="281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45"/>
      <c r="AQ87" s="345"/>
      <c r="AR87" s="345"/>
    </row>
    <row r="88" spans="1:41" s="35" customFormat="1" ht="15" customHeight="1">
      <c r="A88" s="416"/>
      <c r="B88" s="414"/>
      <c r="C88" s="416"/>
      <c r="D88" s="416"/>
      <c r="E88" s="416"/>
      <c r="F88" s="418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281"/>
      <c r="V88" s="281"/>
      <c r="W88" s="34"/>
      <c r="X88" s="34"/>
      <c r="Y88" s="34"/>
      <c r="Z88" s="34"/>
      <c r="AA88" s="34"/>
      <c r="AB88" s="336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</row>
    <row r="89" spans="1:28" s="36" customFormat="1" ht="12.75" customHeight="1">
      <c r="A89" s="419" t="s">
        <v>263</v>
      </c>
      <c r="C89" s="420"/>
      <c r="D89" s="420"/>
      <c r="E89" s="418"/>
      <c r="I89" s="414"/>
      <c r="O89" s="415"/>
      <c r="V89" s="281"/>
      <c r="AB89" s="281"/>
    </row>
    <row r="90" spans="1:28" s="36" customFormat="1" ht="12.75" customHeight="1">
      <c r="A90" s="421" t="str">
        <f>Налаштування!A29</f>
        <v>Проректор з науково-педагогічної роботи</v>
      </c>
      <c r="C90" s="415" t="s">
        <v>262</v>
      </c>
      <c r="E90" s="422" t="str">
        <f>Налаштування!B29</f>
        <v>Андрій МОРОЗОВ</v>
      </c>
      <c r="I90" s="414"/>
      <c r="J90" s="426"/>
      <c r="K90" s="426"/>
      <c r="L90" s="426"/>
      <c r="M90" s="426"/>
      <c r="N90" s="426"/>
      <c r="O90" s="415"/>
      <c r="R90" s="422"/>
      <c r="V90" s="281"/>
      <c r="AB90" s="281"/>
    </row>
    <row r="91" spans="1:27" s="36" customFormat="1" ht="15">
      <c r="A91" s="414" t="str">
        <f>Налаштування!C29</f>
        <v>11.08.2023 р.</v>
      </c>
      <c r="C91" s="415"/>
      <c r="I91" s="426"/>
      <c r="J91" s="426"/>
      <c r="K91" s="426"/>
      <c r="L91" s="426"/>
      <c r="M91" s="426"/>
      <c r="N91" s="426"/>
      <c r="V91" s="281"/>
      <c r="Y91" s="281"/>
      <c r="Z91" s="281"/>
      <c r="AA91" s="281"/>
    </row>
    <row r="92" spans="1:30" s="36" customFormat="1" ht="15" customHeight="1">
      <c r="A92" s="416"/>
      <c r="B92" s="423"/>
      <c r="C92" s="416"/>
      <c r="I92" s="427"/>
      <c r="J92" s="426"/>
      <c r="K92" s="426"/>
      <c r="L92" s="426"/>
      <c r="M92" s="426"/>
      <c r="N92" s="426"/>
      <c r="O92" s="415"/>
      <c r="R92" s="422"/>
      <c r="U92" s="513"/>
      <c r="V92" s="514"/>
      <c r="AD92" s="281"/>
    </row>
    <row r="93" spans="1:30" s="36" customFormat="1" ht="15" customHeight="1">
      <c r="A93" s="421" t="str">
        <f>Налаштування!A30</f>
        <v>Начальник навчально-методичного відділу</v>
      </c>
      <c r="C93" s="415" t="s">
        <v>262</v>
      </c>
      <c r="E93" s="416" t="str">
        <f>Налаштування!B30</f>
        <v>Ірина ЦАРУК</v>
      </c>
      <c r="F93" s="415"/>
      <c r="I93" s="414"/>
      <c r="L93" s="416"/>
      <c r="M93" s="425"/>
      <c r="N93" s="472"/>
      <c r="O93" s="415"/>
      <c r="P93" s="425"/>
      <c r="Q93" s="513"/>
      <c r="R93" s="422"/>
      <c r="U93" s="513"/>
      <c r="V93" s="514"/>
      <c r="AD93" s="281"/>
    </row>
    <row r="94" spans="1:30" s="36" customFormat="1" ht="15" customHeight="1">
      <c r="A94" s="414" t="str">
        <f>Налаштування!C30</f>
        <v>11.08.2023 р.</v>
      </c>
      <c r="D94" s="424"/>
      <c r="E94" s="415"/>
      <c r="F94" s="416"/>
      <c r="M94" s="416"/>
      <c r="N94" s="416"/>
      <c r="O94" s="417"/>
      <c r="P94" s="414"/>
      <c r="Q94" s="416"/>
      <c r="U94" s="515"/>
      <c r="V94" s="516"/>
      <c r="AD94" s="281"/>
    </row>
    <row r="95" spans="1:30" s="36" customFormat="1" ht="15" customHeight="1">
      <c r="A95" s="416"/>
      <c r="C95" s="425"/>
      <c r="D95" s="416"/>
      <c r="E95" s="281"/>
      <c r="F95" s="415"/>
      <c r="T95" s="517"/>
      <c r="U95" s="517"/>
      <c r="V95" s="518"/>
      <c r="AD95" s="281"/>
    </row>
    <row r="96" spans="1:30" s="36" customFormat="1" ht="15" customHeight="1">
      <c r="A96" s="414" t="str">
        <f>CONCATENATE("Декан ",Налаштування!B25)</f>
        <v>Декан ФБСО</v>
      </c>
      <c r="C96" s="415" t="s">
        <v>262</v>
      </c>
      <c r="E96" s="36" t="str">
        <f>Налаштування!B27</f>
        <v>Галина ТАРАСЮК</v>
      </c>
      <c r="F96" s="416"/>
      <c r="M96" s="416"/>
      <c r="N96" s="416"/>
      <c r="P96" s="416"/>
      <c r="Q96" s="416"/>
      <c r="R96" s="416"/>
      <c r="S96" s="416"/>
      <c r="T96" s="416"/>
      <c r="V96" s="281"/>
      <c r="AD96" s="281"/>
    </row>
    <row r="97" spans="1:30" s="36" customFormat="1" ht="15" customHeight="1">
      <c r="A97" s="414" t="str">
        <f>Налаштування!C27</f>
        <v>11.08.2023 р.</v>
      </c>
      <c r="C97" s="415"/>
      <c r="D97" s="426"/>
      <c r="E97" s="422"/>
      <c r="F97" s="416"/>
      <c r="G97" s="416"/>
      <c r="H97" s="416"/>
      <c r="I97" s="416"/>
      <c r="K97" s="416"/>
      <c r="L97" s="416"/>
      <c r="M97" s="416"/>
      <c r="N97" s="416"/>
      <c r="O97" s="414"/>
      <c r="P97" s="416"/>
      <c r="Q97" s="416"/>
      <c r="R97" s="411"/>
      <c r="S97" s="411"/>
      <c r="T97" s="411"/>
      <c r="U97" s="411"/>
      <c r="V97" s="281"/>
      <c r="AD97" s="281"/>
    </row>
    <row r="98" spans="1:30" s="36" customFormat="1" ht="15" customHeight="1">
      <c r="A98" s="416"/>
      <c r="B98" s="426"/>
      <c r="D98" s="426"/>
      <c r="F98" s="416"/>
      <c r="G98" s="416"/>
      <c r="H98" s="416"/>
      <c r="I98" s="416"/>
      <c r="J98" s="416"/>
      <c r="K98" s="416"/>
      <c r="L98" s="416"/>
      <c r="M98" s="416"/>
      <c r="N98" s="416"/>
      <c r="P98" s="416"/>
      <c r="Q98" s="416"/>
      <c r="R98" s="416"/>
      <c r="S98" s="417"/>
      <c r="T98" s="414"/>
      <c r="AD98" s="516"/>
    </row>
    <row r="99" spans="1:30" s="36" customFormat="1" ht="12.75" customHeight="1">
      <c r="A99" s="427" t="str">
        <f>CONCATENATE(Налаштування!A26," ",Налаштування!B24)</f>
        <v>В.о. завідувача кафедри Т та ГРС</v>
      </c>
      <c r="C99" s="415" t="s">
        <v>262</v>
      </c>
      <c r="D99" s="426"/>
      <c r="E99" s="422" t="str">
        <f>Налаштування!B26</f>
        <v>Галина ТАРАСЮК</v>
      </c>
      <c r="F99" s="416"/>
      <c r="G99" s="416"/>
      <c r="H99" s="416"/>
      <c r="I99" s="416"/>
      <c r="J99" s="416"/>
      <c r="K99" s="416"/>
      <c r="L99" s="416"/>
      <c r="M99" s="416"/>
      <c r="N99" s="416"/>
      <c r="O99" s="414"/>
      <c r="P99" s="416"/>
      <c r="Q99" s="416"/>
      <c r="R99" s="416"/>
      <c r="S99" s="417"/>
      <c r="T99" s="416"/>
      <c r="U99" s="425"/>
      <c r="AD99" s="518"/>
    </row>
    <row r="100" spans="1:23" s="36" customFormat="1" ht="15">
      <c r="A100" s="414" t="str">
        <f>Налаштування!C26</f>
        <v>11.08.2023 р.</v>
      </c>
      <c r="E100" s="416"/>
      <c r="W100" s="281"/>
    </row>
    <row r="101" spans="2:23" s="36" customFormat="1" ht="15">
      <c r="B101" s="428"/>
      <c r="W101" s="281"/>
    </row>
    <row r="102" spans="2:19" s="36" customFormat="1" ht="15">
      <c r="B102" s="428"/>
      <c r="Q102" s="415"/>
      <c r="S102" s="425"/>
    </row>
    <row r="103" spans="12:24" s="36" customFormat="1" ht="15">
      <c r="L103" s="429"/>
      <c r="M103" s="415"/>
      <c r="O103" s="429"/>
      <c r="P103" s="415"/>
      <c r="Q103" s="415"/>
      <c r="R103" s="425"/>
      <c r="S103" s="425"/>
      <c r="X103" s="422"/>
    </row>
    <row r="104" spans="8:19" s="36" customFormat="1" ht="15">
      <c r="H104" s="422"/>
      <c r="Q104" s="415"/>
      <c r="S104" s="416"/>
    </row>
    <row r="105" spans="7:10" s="36" customFormat="1" ht="15">
      <c r="G105" s="418"/>
      <c r="H105" s="418"/>
      <c r="I105" s="418"/>
      <c r="J105" s="418"/>
    </row>
    <row r="106" spans="2:10" s="36" customFormat="1" ht="15">
      <c r="B106" s="429"/>
      <c r="H106" s="425"/>
      <c r="I106" s="425"/>
      <c r="J106" s="425"/>
    </row>
    <row r="107" spans="7:10" s="36" customFormat="1" ht="15">
      <c r="G107" s="425"/>
      <c r="H107" s="425"/>
      <c r="I107" s="425"/>
      <c r="J107" s="425"/>
    </row>
    <row r="108" spans="8:10" s="36" customFormat="1" ht="15">
      <c r="H108" s="416"/>
      <c r="I108" s="416"/>
      <c r="J108" s="416"/>
    </row>
    <row r="109" spans="8:12" s="36" customFormat="1" ht="15">
      <c r="H109" s="424"/>
      <c r="I109" s="424"/>
      <c r="J109" s="424"/>
      <c r="K109" s="416"/>
      <c r="L109" s="416"/>
    </row>
    <row r="110" spans="2:12" s="36" customFormat="1" ht="15">
      <c r="B110" s="428"/>
      <c r="H110" s="415"/>
      <c r="I110" s="415"/>
      <c r="J110" s="415"/>
      <c r="L110" s="416"/>
    </row>
    <row r="111" spans="2:12" s="36" customFormat="1" ht="15">
      <c r="B111" s="428"/>
      <c r="H111" s="415"/>
      <c r="I111" s="415"/>
      <c r="J111" s="415"/>
      <c r="L111" s="473"/>
    </row>
    <row r="112" spans="2:12" s="36" customFormat="1" ht="15">
      <c r="B112" s="428"/>
      <c r="G112" s="415"/>
      <c r="H112" s="416"/>
      <c r="I112" s="416"/>
      <c r="J112" s="416"/>
      <c r="K112" s="415"/>
      <c r="L112" s="416"/>
    </row>
    <row r="113" s="36" customFormat="1" ht="15">
      <c r="B113" s="428"/>
    </row>
    <row r="114" s="36" customFormat="1" ht="15">
      <c r="B114" s="428"/>
    </row>
    <row r="115" s="36" customFormat="1" ht="15">
      <c r="B115" s="428"/>
    </row>
    <row r="116" s="36" customFormat="1" ht="15">
      <c r="B116" s="428"/>
    </row>
    <row r="117" s="36" customFormat="1" ht="15">
      <c r="B117" s="428"/>
    </row>
    <row r="118" s="36" customFormat="1" ht="15">
      <c r="B118" s="428"/>
    </row>
    <row r="119" s="36" customFormat="1" ht="15">
      <c r="B119" s="428"/>
    </row>
    <row r="120" s="36" customFormat="1" ht="15">
      <c r="B120" s="428"/>
    </row>
    <row r="121" s="36" customFormat="1" ht="15">
      <c r="B121" s="428"/>
    </row>
    <row r="122" s="36" customFormat="1" ht="15">
      <c r="B122" s="428"/>
    </row>
    <row r="123" s="36" customFormat="1" ht="15">
      <c r="B123" s="428"/>
    </row>
    <row r="124" s="36" customFormat="1" ht="15">
      <c r="B124" s="428"/>
    </row>
    <row r="125" s="36" customFormat="1" ht="15">
      <c r="B125" s="428"/>
    </row>
    <row r="126" s="36" customFormat="1" ht="15">
      <c r="B126" s="428"/>
    </row>
    <row r="127" s="36" customFormat="1" ht="15">
      <c r="B127" s="428"/>
    </row>
    <row r="128" s="36" customFormat="1" ht="15">
      <c r="B128" s="428"/>
    </row>
    <row r="129" s="36" customFormat="1" ht="15">
      <c r="B129" s="428"/>
    </row>
    <row r="130" s="36" customFormat="1" ht="15">
      <c r="B130" s="428"/>
    </row>
    <row r="131" s="36" customFormat="1" ht="15">
      <c r="B131" s="428"/>
    </row>
    <row r="132" s="36" customFormat="1" ht="15">
      <c r="B132" s="428"/>
    </row>
    <row r="133" s="36" customFormat="1" ht="15">
      <c r="B133" s="428"/>
    </row>
    <row r="134" s="36" customFormat="1" ht="15">
      <c r="B134" s="428"/>
    </row>
    <row r="135" s="36" customFormat="1" ht="15">
      <c r="B135" s="428"/>
    </row>
    <row r="136" s="36" customFormat="1" ht="15">
      <c r="B136" s="428"/>
    </row>
    <row r="137" s="36" customFormat="1" ht="15">
      <c r="B137" s="428"/>
    </row>
    <row r="138" s="36" customFormat="1" ht="15">
      <c r="B138" s="428"/>
    </row>
    <row r="139" s="36" customFormat="1" ht="15">
      <c r="B139" s="428"/>
    </row>
    <row r="140" s="36" customFormat="1" ht="15">
      <c r="B140" s="428"/>
    </row>
    <row r="141" s="36" customFormat="1" ht="15">
      <c r="B141" s="428"/>
    </row>
    <row r="142" s="36" customFormat="1" ht="15">
      <c r="B142" s="428"/>
    </row>
    <row r="143" s="36" customFormat="1" ht="15">
      <c r="B143" s="428"/>
    </row>
    <row r="144" s="36" customFormat="1" ht="15">
      <c r="B144" s="428"/>
    </row>
    <row r="145" s="36" customFormat="1" ht="15">
      <c r="B145" s="428"/>
    </row>
    <row r="146" s="36" customFormat="1" ht="15">
      <c r="B146" s="428"/>
    </row>
    <row r="147" s="36" customFormat="1" ht="15">
      <c r="B147" s="428"/>
    </row>
    <row r="148" s="36" customFormat="1" ht="15">
      <c r="B148" s="428"/>
    </row>
    <row r="149" s="36" customFormat="1" ht="15">
      <c r="B149" s="428"/>
    </row>
    <row r="150" s="36" customFormat="1" ht="15">
      <c r="B150" s="428"/>
    </row>
    <row r="151" s="36" customFormat="1" ht="15">
      <c r="B151" s="428"/>
    </row>
    <row r="152" s="36" customFormat="1" ht="15">
      <c r="B152" s="428"/>
    </row>
    <row r="153" s="36" customFormat="1" ht="15">
      <c r="B153" s="428"/>
    </row>
    <row r="154" s="36" customFormat="1" ht="15">
      <c r="B154" s="428"/>
    </row>
    <row r="155" s="36" customFormat="1" ht="15">
      <c r="B155" s="428"/>
    </row>
    <row r="156" s="36" customFormat="1" ht="15">
      <c r="B156" s="428"/>
    </row>
    <row r="157" s="36" customFormat="1" ht="15">
      <c r="B157" s="428"/>
    </row>
    <row r="158" s="36" customFormat="1" ht="15">
      <c r="B158" s="428"/>
    </row>
    <row r="159" s="36" customFormat="1" ht="15">
      <c r="B159" s="428"/>
    </row>
    <row r="160" s="36" customFormat="1" ht="15">
      <c r="B160" s="428"/>
    </row>
    <row r="161" s="36" customFormat="1" ht="15">
      <c r="B161" s="428"/>
    </row>
    <row r="162" s="36" customFormat="1" ht="15">
      <c r="B162" s="428"/>
    </row>
    <row r="163" s="36" customFormat="1" ht="15">
      <c r="B163" s="428"/>
    </row>
    <row r="164" s="36" customFormat="1" ht="15">
      <c r="B164" s="428"/>
    </row>
    <row r="165" s="36" customFormat="1" ht="15">
      <c r="B165" s="428"/>
    </row>
    <row r="166" s="36" customFormat="1" ht="15">
      <c r="B166" s="428"/>
    </row>
    <row r="167" s="36" customFormat="1" ht="15">
      <c r="B167" s="428"/>
    </row>
    <row r="168" s="36" customFormat="1" ht="15">
      <c r="B168" s="428"/>
    </row>
    <row r="169" s="36" customFormat="1" ht="15">
      <c r="B169" s="428"/>
    </row>
    <row r="170" s="36" customFormat="1" ht="15">
      <c r="B170" s="428"/>
    </row>
    <row r="171" s="36" customFormat="1" ht="15">
      <c r="B171" s="428"/>
    </row>
    <row r="172" s="36" customFormat="1" ht="15">
      <c r="B172" s="428"/>
    </row>
    <row r="173" s="36" customFormat="1" ht="15">
      <c r="B173" s="428"/>
    </row>
    <row r="174" s="36" customFormat="1" ht="15">
      <c r="B174" s="428"/>
    </row>
    <row r="175" s="36" customFormat="1" ht="15">
      <c r="B175" s="428"/>
    </row>
    <row r="176" s="36" customFormat="1" ht="15">
      <c r="B176" s="428"/>
    </row>
    <row r="177" s="36" customFormat="1" ht="15">
      <c r="B177" s="428"/>
    </row>
    <row r="178" s="36" customFormat="1" ht="15">
      <c r="B178" s="428"/>
    </row>
    <row r="179" s="36" customFormat="1" ht="15">
      <c r="B179" s="428"/>
    </row>
    <row r="180" s="36" customFormat="1" ht="15">
      <c r="B180" s="428"/>
    </row>
    <row r="181" s="36" customFormat="1" ht="15">
      <c r="B181" s="428"/>
    </row>
    <row r="182" s="36" customFormat="1" ht="15">
      <c r="B182" s="428"/>
    </row>
    <row r="183" s="36" customFormat="1" ht="15">
      <c r="B183" s="428"/>
    </row>
    <row r="184" s="36" customFormat="1" ht="15">
      <c r="B184" s="428"/>
    </row>
    <row r="185" s="36" customFormat="1" ht="15">
      <c r="B185" s="428"/>
    </row>
    <row r="186" s="36" customFormat="1" ht="15">
      <c r="B186" s="428"/>
    </row>
    <row r="187" s="36" customFormat="1" ht="15">
      <c r="B187" s="428"/>
    </row>
    <row r="188" s="36" customFormat="1" ht="15">
      <c r="B188" s="428"/>
    </row>
    <row r="189" s="36" customFormat="1" ht="15">
      <c r="B189" s="428"/>
    </row>
    <row r="190" s="36" customFormat="1" ht="15">
      <c r="B190" s="428"/>
    </row>
    <row r="191" s="36" customFormat="1" ht="15">
      <c r="B191" s="428"/>
    </row>
    <row r="192" s="36" customFormat="1" ht="15">
      <c r="B192" s="428"/>
    </row>
    <row r="193" s="36" customFormat="1" ht="15">
      <c r="B193" s="428"/>
    </row>
    <row r="194" s="36" customFormat="1" ht="15">
      <c r="B194" s="428"/>
    </row>
    <row r="195" s="36" customFormat="1" ht="15">
      <c r="B195" s="428"/>
    </row>
    <row r="196" s="36" customFormat="1" ht="15">
      <c r="B196" s="428"/>
    </row>
    <row r="197" s="36" customFormat="1" ht="15">
      <c r="B197" s="428"/>
    </row>
    <row r="198" s="36" customFormat="1" ht="15">
      <c r="B198" s="428"/>
    </row>
    <row r="199" s="36" customFormat="1" ht="15">
      <c r="B199" s="428"/>
    </row>
    <row r="200" s="36" customFormat="1" ht="15">
      <c r="B200" s="428"/>
    </row>
    <row r="201" s="36" customFormat="1" ht="15">
      <c r="B201" s="428"/>
    </row>
    <row r="202" s="36" customFormat="1" ht="15">
      <c r="B202" s="428"/>
    </row>
    <row r="203" s="36" customFormat="1" ht="15">
      <c r="B203" s="428"/>
    </row>
    <row r="204" s="36" customFormat="1" ht="15">
      <c r="B204" s="428"/>
    </row>
    <row r="205" s="36" customFormat="1" ht="15">
      <c r="B205" s="428"/>
    </row>
    <row r="206" s="36" customFormat="1" ht="15">
      <c r="B206" s="428"/>
    </row>
    <row r="207" s="36" customFormat="1" ht="15">
      <c r="B207" s="428"/>
    </row>
    <row r="208" s="36" customFormat="1" ht="15">
      <c r="B208" s="428"/>
    </row>
    <row r="209" s="36" customFormat="1" ht="15">
      <c r="B209" s="428"/>
    </row>
    <row r="210" s="36" customFormat="1" ht="15">
      <c r="B210" s="428"/>
    </row>
    <row r="211" s="36" customFormat="1" ht="15">
      <c r="B211" s="428"/>
    </row>
    <row r="212" s="36" customFormat="1" ht="15">
      <c r="B212" s="428"/>
    </row>
    <row r="213" s="36" customFormat="1" ht="15">
      <c r="B213" s="428"/>
    </row>
    <row r="214" s="36" customFormat="1" ht="15">
      <c r="B214" s="428"/>
    </row>
    <row r="215" s="36" customFormat="1" ht="15">
      <c r="B215" s="428"/>
    </row>
    <row r="216" s="36" customFormat="1" ht="15">
      <c r="B216" s="428"/>
    </row>
    <row r="217" s="36" customFormat="1" ht="15">
      <c r="B217" s="428"/>
    </row>
    <row r="218" s="36" customFormat="1" ht="15">
      <c r="B218" s="428"/>
    </row>
    <row r="219" s="36" customFormat="1" ht="15">
      <c r="B219" s="428"/>
    </row>
    <row r="220" s="36" customFormat="1" ht="15">
      <c r="B220" s="428"/>
    </row>
    <row r="221" s="36" customFormat="1" ht="15">
      <c r="B221" s="428"/>
    </row>
    <row r="222" s="36" customFormat="1" ht="15">
      <c r="B222" s="428"/>
    </row>
    <row r="223" s="36" customFormat="1" ht="15">
      <c r="B223" s="428"/>
    </row>
    <row r="224" s="36" customFormat="1" ht="15">
      <c r="B224" s="428"/>
    </row>
    <row r="225" s="36" customFormat="1" ht="15">
      <c r="B225" s="428"/>
    </row>
    <row r="226" s="36" customFormat="1" ht="15">
      <c r="B226" s="428"/>
    </row>
    <row r="227" s="36" customFormat="1" ht="15">
      <c r="B227" s="428"/>
    </row>
    <row r="228" s="36" customFormat="1" ht="15">
      <c r="B228" s="428"/>
    </row>
    <row r="229" s="36" customFormat="1" ht="15">
      <c r="B229" s="428"/>
    </row>
    <row r="230" s="36" customFormat="1" ht="15">
      <c r="B230" s="428"/>
    </row>
    <row r="231" s="36" customFormat="1" ht="15">
      <c r="B231" s="428"/>
    </row>
    <row r="232" s="36" customFormat="1" ht="15">
      <c r="B232" s="428"/>
    </row>
    <row r="233" s="36" customFormat="1" ht="15">
      <c r="B233" s="428"/>
    </row>
    <row r="234" s="36" customFormat="1" ht="15">
      <c r="B234" s="428"/>
    </row>
    <row r="235" s="36" customFormat="1" ht="15">
      <c r="B235" s="428"/>
    </row>
    <row r="236" s="36" customFormat="1" ht="15">
      <c r="B236" s="428"/>
    </row>
    <row r="237" s="36" customFormat="1" ht="15">
      <c r="B237" s="428"/>
    </row>
    <row r="238" s="36" customFormat="1" ht="15">
      <c r="B238" s="428"/>
    </row>
    <row r="239" s="36" customFormat="1" ht="15">
      <c r="B239" s="428"/>
    </row>
    <row r="240" s="36" customFormat="1" ht="15">
      <c r="B240" s="428"/>
    </row>
    <row r="241" s="36" customFormat="1" ht="15">
      <c r="B241" s="428"/>
    </row>
    <row r="242" s="36" customFormat="1" ht="15">
      <c r="B242" s="428"/>
    </row>
    <row r="243" s="36" customFormat="1" ht="15">
      <c r="B243" s="428"/>
    </row>
    <row r="244" s="36" customFormat="1" ht="15">
      <c r="B244" s="428"/>
    </row>
    <row r="245" s="36" customFormat="1" ht="15">
      <c r="B245" s="428"/>
    </row>
    <row r="246" s="36" customFormat="1" ht="15">
      <c r="B246" s="428"/>
    </row>
    <row r="247" s="36" customFormat="1" ht="15">
      <c r="B247" s="428"/>
    </row>
    <row r="248" s="36" customFormat="1" ht="15">
      <c r="B248" s="428"/>
    </row>
    <row r="249" s="36" customFormat="1" ht="15">
      <c r="B249" s="428"/>
    </row>
    <row r="250" s="36" customFormat="1" ht="15">
      <c r="B250" s="428"/>
    </row>
    <row r="251" s="36" customFormat="1" ht="15">
      <c r="B251" s="428"/>
    </row>
    <row r="252" s="36" customFormat="1" ht="15">
      <c r="B252" s="428"/>
    </row>
    <row r="253" s="36" customFormat="1" ht="15">
      <c r="B253" s="428"/>
    </row>
    <row r="254" s="36" customFormat="1" ht="15">
      <c r="B254" s="428"/>
    </row>
    <row r="255" s="36" customFormat="1" ht="15">
      <c r="B255" s="428"/>
    </row>
    <row r="256" s="36" customFormat="1" ht="15">
      <c r="B256" s="428"/>
    </row>
    <row r="257" s="36" customFormat="1" ht="15">
      <c r="B257" s="428"/>
    </row>
    <row r="258" s="36" customFormat="1" ht="15">
      <c r="B258" s="428"/>
    </row>
    <row r="259" s="36" customFormat="1" ht="15">
      <c r="B259" s="428"/>
    </row>
    <row r="260" s="36" customFormat="1" ht="15">
      <c r="B260" s="428"/>
    </row>
    <row r="261" s="36" customFormat="1" ht="15">
      <c r="B261" s="428"/>
    </row>
    <row r="262" s="36" customFormat="1" ht="15">
      <c r="B262" s="428"/>
    </row>
    <row r="263" s="36" customFormat="1" ht="15">
      <c r="B263" s="428"/>
    </row>
    <row r="264" s="36" customFormat="1" ht="15">
      <c r="B264" s="428"/>
    </row>
    <row r="265" s="36" customFormat="1" ht="15">
      <c r="B265" s="428"/>
    </row>
    <row r="266" s="36" customFormat="1" ht="15">
      <c r="B266" s="428"/>
    </row>
    <row r="267" s="36" customFormat="1" ht="15">
      <c r="B267" s="428"/>
    </row>
    <row r="268" s="36" customFormat="1" ht="15">
      <c r="B268" s="428"/>
    </row>
    <row r="269" s="36" customFormat="1" ht="15">
      <c r="B269" s="428"/>
    </row>
    <row r="270" s="36" customFormat="1" ht="15">
      <c r="B270" s="428"/>
    </row>
    <row r="271" s="36" customFormat="1" ht="15">
      <c r="B271" s="428"/>
    </row>
    <row r="272" s="36" customFormat="1" ht="15">
      <c r="B272" s="428"/>
    </row>
    <row r="273" s="36" customFormat="1" ht="15">
      <c r="B273" s="428"/>
    </row>
    <row r="274" s="36" customFormat="1" ht="15">
      <c r="B274" s="428"/>
    </row>
    <row r="275" spans="1:22" s="36" customFormat="1" ht="15">
      <c r="A275" s="37"/>
      <c r="B275" s="38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9"/>
    </row>
    <row r="276" spans="1:22" s="36" customFormat="1" ht="15">
      <c r="A276" s="37"/>
      <c r="B276" s="38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9"/>
    </row>
    <row r="277" spans="1:22" s="36" customFormat="1" ht="15">
      <c r="A277" s="37"/>
      <c r="B277" s="38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9"/>
    </row>
    <row r="278" spans="1:22" s="36" customFormat="1" ht="15">
      <c r="A278" s="37"/>
      <c r="B278" s="38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9"/>
    </row>
  </sheetData>
  <sheetProtection/>
  <mergeCells count="30">
    <mergeCell ref="C2:F2"/>
    <mergeCell ref="H2:N2"/>
    <mergeCell ref="E3:F3"/>
    <mergeCell ref="I3:L3"/>
    <mergeCell ref="O3:P3"/>
    <mergeCell ref="Q3:R3"/>
    <mergeCell ref="S3:T3"/>
    <mergeCell ref="U3:V3"/>
    <mergeCell ref="J4:L4"/>
    <mergeCell ref="B25:F25"/>
    <mergeCell ref="B31:F31"/>
    <mergeCell ref="B32:F32"/>
    <mergeCell ref="B63:F63"/>
    <mergeCell ref="B76:F76"/>
    <mergeCell ref="B77:F77"/>
    <mergeCell ref="B78:F78"/>
    <mergeCell ref="B80:N80"/>
    <mergeCell ref="A2:A7"/>
    <mergeCell ref="B2:B7"/>
    <mergeCell ref="C3:C7"/>
    <mergeCell ref="D3:D7"/>
    <mergeCell ref="E4:E7"/>
    <mergeCell ref="F4:F7"/>
    <mergeCell ref="G2:G7"/>
    <mergeCell ref="H3:H7"/>
    <mergeCell ref="I4:I7"/>
    <mergeCell ref="J5:J7"/>
    <mergeCell ref="K5:K7"/>
    <mergeCell ref="L5:L7"/>
    <mergeCell ref="M3:N7"/>
  </mergeCells>
  <conditionalFormatting sqref="AD61">
    <cfRule type="expression" priority="1" dxfId="1" stopIfTrue="1">
      <formula>AD61&lt;&gt;#REF!</formula>
    </cfRule>
    <cfRule type="expression" priority="2" dxfId="2" stopIfTrue="1">
      <formula>AD61=#REF!</formula>
    </cfRule>
  </conditionalFormatting>
  <conditionalFormatting sqref="AD62">
    <cfRule type="expression" priority="1" dxfId="1" stopIfTrue="1">
      <formula>AD62&lt;&gt;I61</formula>
    </cfRule>
    <cfRule type="expression" priority="2" dxfId="2" stopIfTrue="1">
      <formula>AD62=I61</formula>
    </cfRule>
  </conditionalFormatting>
  <conditionalFormatting sqref="B10:B20 B22:B24 B35:B55 B28:B30 B58:B61">
    <cfRule type="cellIs" priority="1" dxfId="3" operator="equal" stopIfTrue="1">
      <formula>0</formula>
    </cfRule>
  </conditionalFormatting>
  <conditionalFormatting sqref="AD10:AD60 AD63:AD81">
    <cfRule type="expression" priority="1" dxfId="1" stopIfTrue="1">
      <formula>AD10&lt;&gt;I10</formula>
    </cfRule>
    <cfRule type="expression" priority="2" dxfId="2" stopIfTrue="1">
      <formula>AD10=I10</formula>
    </cfRule>
  </conditionalFormatting>
  <hyperlinks>
    <hyperlink ref="B10" r:id="rId1" display="Іноземна мова"/>
    <hyperlink ref="B11" r:id="rId2" display="Статистика"/>
    <hyperlink ref="B12" r:id="rId3" display="Українська мова та академічне письмо"/>
    <hyperlink ref="B13" r:id="rId4" display="Філософія"/>
    <hyperlink ref="B15" r:id="rId5" display="Розвиток комунікційних навичок"/>
    <hyperlink ref="B16" r:id="rId6" display="Економіко-математичні методи і моделі в туризмі"/>
    <hyperlink ref="B17" r:id="rId7" display="Економічна теорія"/>
    <hyperlink ref="B18" r:id="rId8" display="Мікроекономіка"/>
    <hyperlink ref="B19" r:id="rId9" display="Господарське право/Корпоративне та підприємницьке право"/>
    <hyperlink ref="B20" r:id="rId10" display="Бухгалтерський облік "/>
    <hyperlink ref="B21" r:id="rId11" display="Маркетинг"/>
    <hyperlink ref="B22" r:id="rId12" display="Страхування та безпека в туризмі"/>
    <hyperlink ref="B23" r:id="rId13" display="Економіка підприємства"/>
    <hyperlink ref="B24" r:id="rId14" display="Фізичне виховання"/>
    <hyperlink ref="B35" r:id="rId15" display="Історія розвитку туризму у світі та в Україні"/>
    <hyperlink ref="B36" r:id="rId16" display="Туристичне краєзнавство"/>
    <hyperlink ref="B37" r:id="rId17" display="Музеєзнавство"/>
    <hyperlink ref="B38" r:id="rId18" display="Менеджмент в туризмі"/>
    <hyperlink ref="B39" r:id="rId19" display="Географія туризму"/>
    <hyperlink ref="B40" r:id="rId20" display="Туристичне країнознавство"/>
    <hyperlink ref="B41" r:id="rId21" display="Туристська та рекреаційна картографія"/>
    <hyperlink ref="B42" r:id="rId22" display="Туристичні ресурси України"/>
    <hyperlink ref="B43" r:id="rId23" display="Туроператорська та турагентська діяльність"/>
    <hyperlink ref="B44" r:id="rId24" display="Рекреалогія"/>
    <hyperlink ref="B45" r:id="rId25" display="Організація туризму"/>
    <hyperlink ref="B46" r:id="rId26" display="Цифровий маркетинг в туризмі"/>
    <hyperlink ref="B47" r:id="rId27" display="Логістика"/>
    <hyperlink ref="B48" r:id="rId28" display="Друга іноземна мова"/>
    <hyperlink ref="B49" r:id="rId29" display="Спеціальні види туризму"/>
    <hyperlink ref="B50" r:id="rId30" display="Готельний та ресторанний бізнес"/>
    <hyperlink ref="B51" r:id="rId31" display="Організація екскурсійної діяльності"/>
    <hyperlink ref="B52" r:id="rId32" display="Інформаційні системи та технології за фаховим спрямуванням"/>
    <hyperlink ref="B53" r:id="rId33" display="Іноземна мова професійного спрямування"/>
    <hyperlink ref="B54" r:id="rId34" display="Сервісологія"/>
    <hyperlink ref="B55" r:id="rId35" display="Аналіз діяльності підприємств туризму"/>
    <hyperlink ref="B56" r:id="rId36" display="Економічна історія та культура України"/>
    <hyperlink ref="B58" r:id="rId37" display="Навчальна практика"/>
    <hyperlink ref="B59" r:id="rId38" display="Виробнича практика"/>
    <hyperlink ref="B60" r:id="rId39" display="Переддипломна практика"/>
    <hyperlink ref="B61" r:id="rId40" display="Кваліфікаційна робота"/>
    <hyperlink ref="B62" r:id="rId41" display="Атестаційний екзамен"/>
    <hyperlink ref="B14" r:id="rId42" display="Психологія"/>
  </hyperlinks>
  <printOptions horizontalCentered="1" verticalCentered="1"/>
  <pageMargins left="0.24" right="0.24" top="0.35" bottom="0.35" header="0" footer="0"/>
  <pageSetup fitToHeight="2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9"/>
  <sheetViews>
    <sheetView zoomScaleSheetLayoutView="100" workbookViewId="0" topLeftCell="A1">
      <selection activeCell="A1" sqref="A1:I90"/>
    </sheetView>
  </sheetViews>
  <sheetFormatPr defaultColWidth="9" defaultRowHeight="15"/>
  <cols>
    <col min="1" max="1" width="33" style="0" customWidth="1"/>
    <col min="2" max="2" width="5" style="0" customWidth="1"/>
    <col min="3" max="3" width="5.19921875" style="0" customWidth="1"/>
    <col min="4" max="4" width="6" style="0" customWidth="1"/>
    <col min="5" max="5" width="5.3984375" style="0" customWidth="1"/>
    <col min="6" max="6" width="2.19921875" style="0" customWidth="1"/>
    <col min="7" max="7" width="0.6953125" style="0" customWidth="1"/>
    <col min="8" max="8" width="6" style="9" customWidth="1"/>
    <col min="9" max="9" width="5.3984375" style="0" customWidth="1"/>
  </cols>
  <sheetData>
    <row r="2" spans="1:6" ht="18" customHeight="1">
      <c r="A2" t="s">
        <v>264</v>
      </c>
      <c r="B2" t="s">
        <v>265</v>
      </c>
      <c r="C2" t="s">
        <v>266</v>
      </c>
      <c r="D2" t="s">
        <v>267</v>
      </c>
      <c r="E2" t="s">
        <v>268</v>
      </c>
      <c r="F2" t="s">
        <v>269</v>
      </c>
    </row>
    <row r="3" spans="1:5" ht="15">
      <c r="A3" s="10" t="s">
        <v>132</v>
      </c>
      <c r="B3">
        <v>1</v>
      </c>
      <c r="C3" t="s">
        <v>270</v>
      </c>
      <c r="D3">
        <v>3</v>
      </c>
      <c r="E3">
        <v>3</v>
      </c>
    </row>
    <row r="4" spans="1:5" ht="15">
      <c r="A4" s="11" t="s">
        <v>135</v>
      </c>
      <c r="B4">
        <v>1</v>
      </c>
      <c r="C4" t="s">
        <v>270</v>
      </c>
      <c r="D4">
        <v>4</v>
      </c>
      <c r="E4">
        <v>4</v>
      </c>
    </row>
    <row r="5" spans="1:5" ht="15">
      <c r="A5" s="11" t="s">
        <v>137</v>
      </c>
      <c r="B5">
        <v>1</v>
      </c>
      <c r="C5" t="s">
        <v>271</v>
      </c>
      <c r="D5">
        <v>3</v>
      </c>
      <c r="E5">
        <v>3</v>
      </c>
    </row>
    <row r="6" spans="1:5" ht="15">
      <c r="A6" s="11" t="s">
        <v>147</v>
      </c>
      <c r="B6">
        <v>1</v>
      </c>
      <c r="C6" t="s">
        <v>271</v>
      </c>
      <c r="D6">
        <v>3</v>
      </c>
      <c r="E6">
        <v>3</v>
      </c>
    </row>
    <row r="7" spans="1:5" ht="26.25">
      <c r="A7" s="11" t="s">
        <v>151</v>
      </c>
      <c r="B7">
        <v>1</v>
      </c>
      <c r="C7" t="s">
        <v>271</v>
      </c>
      <c r="D7">
        <v>3.5</v>
      </c>
      <c r="E7">
        <v>4</v>
      </c>
    </row>
    <row r="8" spans="1:5" ht="15.75">
      <c r="A8" s="12" t="s">
        <v>161</v>
      </c>
      <c r="B8">
        <v>1</v>
      </c>
      <c r="C8" t="s">
        <v>270</v>
      </c>
      <c r="D8">
        <v>3</v>
      </c>
      <c r="E8">
        <v>2</v>
      </c>
    </row>
    <row r="9" spans="1:5" ht="15">
      <c r="A9" s="10" t="s">
        <v>173</v>
      </c>
      <c r="B9">
        <v>1</v>
      </c>
      <c r="C9" t="s">
        <v>270</v>
      </c>
      <c r="D9">
        <v>4</v>
      </c>
      <c r="E9">
        <v>4</v>
      </c>
    </row>
    <row r="10" spans="1:5" ht="15">
      <c r="A10" s="11" t="s">
        <v>187</v>
      </c>
      <c r="B10">
        <v>1</v>
      </c>
      <c r="C10" t="s">
        <v>271</v>
      </c>
      <c r="D10">
        <v>5</v>
      </c>
      <c r="E10">
        <v>6</v>
      </c>
    </row>
    <row r="11" spans="1:9" ht="15">
      <c r="A11" s="13" t="s">
        <v>272</v>
      </c>
      <c r="B11" s="13"/>
      <c r="C11" s="13"/>
      <c r="D11" s="13"/>
      <c r="E11" s="13"/>
      <c r="F11" s="13"/>
      <c r="H11" s="14">
        <f>SUM(D3:D10)</f>
        <v>28.5</v>
      </c>
      <c r="I11" s="23">
        <f>SUM(E3:E10)</f>
        <v>29</v>
      </c>
    </row>
    <row r="13" spans="1:6" ht="15.75">
      <c r="A13" t="s">
        <v>273</v>
      </c>
      <c r="B13" t="s">
        <v>265</v>
      </c>
      <c r="C13" t="s">
        <v>266</v>
      </c>
      <c r="D13" t="s">
        <v>267</v>
      </c>
      <c r="E13" t="s">
        <v>268</v>
      </c>
      <c r="F13" t="s">
        <v>269</v>
      </c>
    </row>
    <row r="14" spans="1:5" ht="15">
      <c r="A14" s="10" t="s">
        <v>132</v>
      </c>
      <c r="B14">
        <v>2</v>
      </c>
      <c r="C14" t="s">
        <v>270</v>
      </c>
      <c r="D14">
        <v>3</v>
      </c>
      <c r="E14">
        <v>3</v>
      </c>
    </row>
    <row r="15" spans="1:5" ht="15">
      <c r="A15" s="11" t="s">
        <v>274</v>
      </c>
      <c r="B15">
        <v>2</v>
      </c>
      <c r="C15" t="s">
        <v>270</v>
      </c>
      <c r="D15">
        <v>3</v>
      </c>
      <c r="E15">
        <v>3</v>
      </c>
    </row>
    <row r="16" spans="1:5" ht="15">
      <c r="A16" s="11" t="s">
        <v>193</v>
      </c>
      <c r="B16">
        <v>2</v>
      </c>
      <c r="C16" t="s">
        <v>270</v>
      </c>
      <c r="D16">
        <v>3</v>
      </c>
      <c r="E16">
        <v>4</v>
      </c>
    </row>
    <row r="17" spans="1:5" ht="15">
      <c r="A17" s="11" t="s">
        <v>149</v>
      </c>
      <c r="B17">
        <v>2</v>
      </c>
      <c r="C17" t="s">
        <v>271</v>
      </c>
      <c r="D17">
        <v>3</v>
      </c>
      <c r="E17">
        <v>3</v>
      </c>
    </row>
    <row r="18" spans="1:5" ht="15">
      <c r="A18" s="11" t="s">
        <v>153</v>
      </c>
      <c r="B18">
        <v>2</v>
      </c>
      <c r="C18" t="s">
        <v>271</v>
      </c>
      <c r="D18">
        <v>3.5</v>
      </c>
      <c r="E18">
        <v>4</v>
      </c>
    </row>
    <row r="19" spans="1:5" ht="15">
      <c r="A19" s="11" t="s">
        <v>177</v>
      </c>
      <c r="B19">
        <v>2</v>
      </c>
      <c r="C19" t="s">
        <v>271</v>
      </c>
      <c r="D19">
        <v>4</v>
      </c>
      <c r="E19">
        <v>5</v>
      </c>
    </row>
    <row r="20" spans="1:5" ht="15">
      <c r="A20" s="11" t="s">
        <v>185</v>
      </c>
      <c r="B20">
        <v>2</v>
      </c>
      <c r="C20" t="s">
        <v>270</v>
      </c>
      <c r="D20">
        <v>5</v>
      </c>
      <c r="E20">
        <v>6</v>
      </c>
    </row>
    <row r="21" spans="1:5" ht="15">
      <c r="A21" s="15" t="s">
        <v>216</v>
      </c>
      <c r="B21" s="9">
        <v>2</v>
      </c>
      <c r="C21" s="9" t="s">
        <v>270</v>
      </c>
      <c r="D21" s="9">
        <v>3</v>
      </c>
      <c r="E21" s="9">
        <v>2</v>
      </c>
    </row>
    <row r="22" spans="1:4" ht="15">
      <c r="A22" t="s">
        <v>98</v>
      </c>
      <c r="B22">
        <v>2</v>
      </c>
      <c r="D22">
        <v>4</v>
      </c>
    </row>
    <row r="23" spans="1:9" ht="15">
      <c r="A23" s="13" t="s">
        <v>272</v>
      </c>
      <c r="B23" s="13"/>
      <c r="C23" s="13"/>
      <c r="D23" s="13"/>
      <c r="E23" s="13"/>
      <c r="F23" s="13"/>
      <c r="H23" s="14">
        <f>SUM(D14:D22)</f>
        <v>31.5</v>
      </c>
      <c r="I23" s="23">
        <f>SUM(E14:E21)</f>
        <v>30</v>
      </c>
    </row>
    <row r="25" spans="1:6" ht="15">
      <c r="A25" t="s">
        <v>275</v>
      </c>
      <c r="B25" t="s">
        <v>265</v>
      </c>
      <c r="C25" t="s">
        <v>266</v>
      </c>
      <c r="D25" t="s">
        <v>267</v>
      </c>
      <c r="E25" t="s">
        <v>268</v>
      </c>
      <c r="F25" t="s">
        <v>269</v>
      </c>
    </row>
    <row r="26" spans="1:5" ht="15">
      <c r="A26" s="16" t="s">
        <v>132</v>
      </c>
      <c r="B26">
        <v>3</v>
      </c>
      <c r="C26" t="s">
        <v>270</v>
      </c>
      <c r="D26">
        <v>3</v>
      </c>
      <c r="E26">
        <v>3</v>
      </c>
    </row>
    <row r="27" spans="1:5" ht="15">
      <c r="A27" s="11" t="s">
        <v>139</v>
      </c>
      <c r="B27">
        <v>3</v>
      </c>
      <c r="C27" t="s">
        <v>271</v>
      </c>
      <c r="D27">
        <v>3</v>
      </c>
      <c r="E27">
        <v>3</v>
      </c>
    </row>
    <row r="28" spans="1:5" ht="15">
      <c r="A28" s="12" t="s">
        <v>159</v>
      </c>
      <c r="B28">
        <v>3</v>
      </c>
      <c r="C28" t="s">
        <v>271</v>
      </c>
      <c r="D28">
        <v>3</v>
      </c>
      <c r="E28">
        <v>3</v>
      </c>
    </row>
    <row r="29" spans="1:5" ht="15">
      <c r="A29" s="11" t="s">
        <v>175</v>
      </c>
      <c r="B29">
        <v>3</v>
      </c>
      <c r="C29" t="s">
        <v>270</v>
      </c>
      <c r="D29">
        <v>4</v>
      </c>
      <c r="E29">
        <v>4</v>
      </c>
    </row>
    <row r="30" spans="1:5" ht="15">
      <c r="A30" s="11" t="s">
        <v>183</v>
      </c>
      <c r="B30">
        <v>3</v>
      </c>
      <c r="C30" t="s">
        <v>271</v>
      </c>
      <c r="D30">
        <v>3</v>
      </c>
      <c r="E30">
        <v>3</v>
      </c>
    </row>
    <row r="31" spans="1:5" ht="15">
      <c r="A31" s="11" t="s">
        <v>193</v>
      </c>
      <c r="B31">
        <v>3</v>
      </c>
      <c r="C31" t="s">
        <v>270</v>
      </c>
      <c r="D31">
        <v>3</v>
      </c>
      <c r="E31">
        <v>3</v>
      </c>
    </row>
    <row r="32" spans="1:5" ht="15">
      <c r="A32" s="16" t="s">
        <v>276</v>
      </c>
      <c r="B32">
        <v>3</v>
      </c>
      <c r="C32" t="s">
        <v>270</v>
      </c>
      <c r="D32">
        <v>5</v>
      </c>
      <c r="E32">
        <v>4</v>
      </c>
    </row>
    <row r="33" spans="1:5" ht="15">
      <c r="A33" s="16" t="s">
        <v>277</v>
      </c>
      <c r="B33">
        <v>3</v>
      </c>
      <c r="C33" t="s">
        <v>270</v>
      </c>
      <c r="D33">
        <v>5</v>
      </c>
      <c r="E33">
        <v>4</v>
      </c>
    </row>
    <row r="34" spans="1:9" ht="15">
      <c r="A34" s="13" t="s">
        <v>272</v>
      </c>
      <c r="B34" s="13"/>
      <c r="C34" s="13"/>
      <c r="D34" s="13"/>
      <c r="E34" s="13"/>
      <c r="F34" s="13"/>
      <c r="H34" s="14">
        <f>SUM(D26:D33)</f>
        <v>29</v>
      </c>
      <c r="I34" s="23">
        <f>SUM(E26:E33)</f>
        <v>27</v>
      </c>
    </row>
    <row r="36" spans="1:6" ht="15">
      <c r="A36" t="s">
        <v>278</v>
      </c>
      <c r="B36" t="s">
        <v>265</v>
      </c>
      <c r="C36" t="s">
        <v>266</v>
      </c>
      <c r="D36" t="s">
        <v>267</v>
      </c>
      <c r="E36" t="s">
        <v>268</v>
      </c>
      <c r="F36" t="s">
        <v>269</v>
      </c>
    </row>
    <row r="37" spans="1:5" ht="15.75">
      <c r="A37" s="11" t="s">
        <v>193</v>
      </c>
      <c r="B37">
        <v>4</v>
      </c>
      <c r="C37" t="s">
        <v>271</v>
      </c>
      <c r="D37">
        <v>4</v>
      </c>
      <c r="E37">
        <v>4</v>
      </c>
    </row>
    <row r="38" spans="1:5" ht="15">
      <c r="A38" s="10" t="s">
        <v>132</v>
      </c>
      <c r="B38">
        <v>4</v>
      </c>
      <c r="C38" t="s">
        <v>271</v>
      </c>
      <c r="D38">
        <v>3</v>
      </c>
      <c r="E38">
        <v>4</v>
      </c>
    </row>
    <row r="39" spans="1:5" ht="15">
      <c r="A39" s="11" t="s">
        <v>141</v>
      </c>
      <c r="B39">
        <v>4</v>
      </c>
      <c r="C39" t="s">
        <v>270</v>
      </c>
      <c r="D39">
        <v>3</v>
      </c>
      <c r="E39">
        <v>3</v>
      </c>
    </row>
    <row r="40" spans="1:5" ht="15">
      <c r="A40" s="17" t="s">
        <v>155</v>
      </c>
      <c r="B40">
        <v>4</v>
      </c>
      <c r="C40" t="s">
        <v>270</v>
      </c>
      <c r="D40">
        <v>3</v>
      </c>
      <c r="E40">
        <v>3</v>
      </c>
    </row>
    <row r="41" spans="1:5" ht="15">
      <c r="A41" s="12" t="s">
        <v>181</v>
      </c>
      <c r="C41" t="s">
        <v>271</v>
      </c>
      <c r="D41">
        <v>4</v>
      </c>
      <c r="E41">
        <v>5</v>
      </c>
    </row>
    <row r="42" spans="1:5" ht="15">
      <c r="A42" s="16" t="s">
        <v>279</v>
      </c>
      <c r="B42">
        <v>4</v>
      </c>
      <c r="C42" t="s">
        <v>270</v>
      </c>
      <c r="D42">
        <v>5</v>
      </c>
      <c r="E42">
        <v>4</v>
      </c>
    </row>
    <row r="43" spans="1:5" ht="15">
      <c r="A43" s="16" t="s">
        <v>280</v>
      </c>
      <c r="B43">
        <v>4</v>
      </c>
      <c r="C43" t="s">
        <v>270</v>
      </c>
      <c r="D43">
        <v>5</v>
      </c>
      <c r="E43">
        <v>4</v>
      </c>
    </row>
    <row r="44" spans="1:4" ht="15">
      <c r="A44" s="16" t="s">
        <v>90</v>
      </c>
      <c r="B44">
        <v>4</v>
      </c>
      <c r="D44">
        <v>4</v>
      </c>
    </row>
    <row r="45" spans="1:9" ht="15">
      <c r="A45" s="13" t="s">
        <v>272</v>
      </c>
      <c r="B45" s="13"/>
      <c r="C45" s="13"/>
      <c r="D45" s="13"/>
      <c r="E45" s="13"/>
      <c r="F45" s="13"/>
      <c r="H45" s="14">
        <f>SUM(D37:D44)</f>
        <v>31</v>
      </c>
      <c r="I45" s="23">
        <f>SUM(E37:E43)</f>
        <v>27</v>
      </c>
    </row>
    <row r="47" spans="1:6" ht="15">
      <c r="A47" t="s">
        <v>281</v>
      </c>
      <c r="B47" t="s">
        <v>265</v>
      </c>
      <c r="C47" t="s">
        <v>266</v>
      </c>
      <c r="D47" t="s">
        <v>267</v>
      </c>
      <c r="E47" t="s">
        <v>268</v>
      </c>
      <c r="F47" t="s">
        <v>269</v>
      </c>
    </row>
    <row r="48" spans="1:5" ht="15">
      <c r="A48" s="18" t="s">
        <v>157</v>
      </c>
      <c r="B48">
        <v>5</v>
      </c>
      <c r="C48" t="s">
        <v>271</v>
      </c>
      <c r="D48">
        <v>3</v>
      </c>
      <c r="E48">
        <v>3</v>
      </c>
    </row>
    <row r="49" spans="1:5" ht="15.75">
      <c r="A49" s="11" t="s">
        <v>210</v>
      </c>
      <c r="B49">
        <v>5</v>
      </c>
      <c r="C49" t="s">
        <v>271</v>
      </c>
      <c r="D49">
        <v>3</v>
      </c>
      <c r="E49">
        <v>3</v>
      </c>
    </row>
    <row r="50" spans="1:5" ht="15">
      <c r="A50" s="19" t="s">
        <v>166</v>
      </c>
      <c r="B50">
        <v>5</v>
      </c>
      <c r="C50" t="s">
        <v>270</v>
      </c>
      <c r="D50">
        <v>3</v>
      </c>
      <c r="E50">
        <v>2</v>
      </c>
    </row>
    <row r="51" spans="1:5" ht="15">
      <c r="A51" s="20" t="s">
        <v>167</v>
      </c>
      <c r="B51">
        <v>5</v>
      </c>
      <c r="C51" t="s">
        <v>270</v>
      </c>
      <c r="D51">
        <v>4</v>
      </c>
      <c r="E51">
        <v>4</v>
      </c>
    </row>
    <row r="52" spans="1:5" ht="15">
      <c r="A52" s="11" t="s">
        <v>191</v>
      </c>
      <c r="B52">
        <v>5</v>
      </c>
      <c r="C52" t="s">
        <v>270</v>
      </c>
      <c r="D52">
        <v>4</v>
      </c>
      <c r="E52">
        <v>5</v>
      </c>
    </row>
    <row r="53" spans="1:5" ht="15">
      <c r="A53" s="16" t="s">
        <v>198</v>
      </c>
      <c r="B53">
        <v>5</v>
      </c>
      <c r="C53" t="s">
        <v>271</v>
      </c>
      <c r="D53">
        <v>3</v>
      </c>
      <c r="E53">
        <v>3</v>
      </c>
    </row>
    <row r="54" spans="1:5" ht="15">
      <c r="A54" s="16" t="s">
        <v>282</v>
      </c>
      <c r="B54">
        <v>5</v>
      </c>
      <c r="C54" t="s">
        <v>270</v>
      </c>
      <c r="D54">
        <v>5</v>
      </c>
      <c r="E54">
        <v>4</v>
      </c>
    </row>
    <row r="55" spans="1:5" ht="15">
      <c r="A55" s="16" t="s">
        <v>283</v>
      </c>
      <c r="B55">
        <v>5</v>
      </c>
      <c r="C55" t="s">
        <v>270</v>
      </c>
      <c r="D55">
        <v>5</v>
      </c>
      <c r="E55">
        <v>4</v>
      </c>
    </row>
    <row r="56" spans="1:9" ht="15">
      <c r="A56" s="13" t="s">
        <v>272</v>
      </c>
      <c r="B56" s="13"/>
      <c r="C56" s="13"/>
      <c r="D56" s="13"/>
      <c r="E56" s="13"/>
      <c r="F56" s="13"/>
      <c r="H56" s="14">
        <f>SUM(D48:D55)</f>
        <v>30</v>
      </c>
      <c r="I56" s="23">
        <f>SUM(E48:E55)</f>
        <v>28</v>
      </c>
    </row>
    <row r="58" spans="1:6" ht="15">
      <c r="A58" t="s">
        <v>284</v>
      </c>
      <c r="B58" t="s">
        <v>265</v>
      </c>
      <c r="C58" t="s">
        <v>266</v>
      </c>
      <c r="D58" t="s">
        <v>267</v>
      </c>
      <c r="E58" t="s">
        <v>268</v>
      </c>
      <c r="F58" t="s">
        <v>269</v>
      </c>
    </row>
    <row r="59" spans="1:5" ht="15.75">
      <c r="A59" s="21" t="s">
        <v>168</v>
      </c>
      <c r="B59">
        <v>6</v>
      </c>
      <c r="C59" t="s">
        <v>270</v>
      </c>
      <c r="D59">
        <v>3</v>
      </c>
      <c r="E59">
        <v>2</v>
      </c>
    </row>
    <row r="60" spans="1:5" ht="15">
      <c r="A60" s="11" t="s">
        <v>179</v>
      </c>
      <c r="B60">
        <v>6</v>
      </c>
      <c r="C60" t="s">
        <v>271</v>
      </c>
      <c r="D60">
        <v>3</v>
      </c>
      <c r="E60">
        <v>3</v>
      </c>
    </row>
    <row r="61" spans="1:5" ht="15">
      <c r="A61" s="11" t="s">
        <v>206</v>
      </c>
      <c r="B61">
        <v>6</v>
      </c>
      <c r="C61" t="s">
        <v>271</v>
      </c>
      <c r="D61">
        <v>4</v>
      </c>
      <c r="E61">
        <v>5</v>
      </c>
    </row>
    <row r="62" spans="1:5" ht="27">
      <c r="A62" s="11" t="s">
        <v>208</v>
      </c>
      <c r="B62">
        <v>6</v>
      </c>
      <c r="C62" t="s">
        <v>270</v>
      </c>
      <c r="D62">
        <v>3</v>
      </c>
      <c r="E62">
        <v>3</v>
      </c>
    </row>
    <row r="63" spans="1:5" ht="15.75">
      <c r="A63" s="22" t="s">
        <v>244</v>
      </c>
      <c r="B63">
        <v>6</v>
      </c>
      <c r="C63" t="s">
        <v>270</v>
      </c>
      <c r="D63">
        <v>5</v>
      </c>
      <c r="E63">
        <v>4</v>
      </c>
    </row>
    <row r="64" spans="1:5" ht="15">
      <c r="A64" s="22" t="s">
        <v>246</v>
      </c>
      <c r="C64" t="s">
        <v>270</v>
      </c>
      <c r="D64">
        <v>5</v>
      </c>
      <c r="E64">
        <v>4</v>
      </c>
    </row>
    <row r="65" spans="1:5" ht="15">
      <c r="A65" s="11" t="s">
        <v>210</v>
      </c>
      <c r="B65">
        <v>6</v>
      </c>
      <c r="C65" t="s">
        <v>270</v>
      </c>
      <c r="D65">
        <v>3</v>
      </c>
      <c r="E65">
        <v>3</v>
      </c>
    </row>
    <row r="66" spans="1:4" ht="15">
      <c r="A66" t="s">
        <v>90</v>
      </c>
      <c r="D66">
        <v>4</v>
      </c>
    </row>
    <row r="67" spans="1:9" ht="15">
      <c r="A67" s="13" t="s">
        <v>272</v>
      </c>
      <c r="B67" s="13"/>
      <c r="C67" s="13"/>
      <c r="D67" s="13"/>
      <c r="E67" s="13"/>
      <c r="F67" s="13"/>
      <c r="H67" s="14">
        <f>SUM(D59:D66)</f>
        <v>30</v>
      </c>
      <c r="I67" s="23">
        <f>SUM(E59:E66)</f>
        <v>24</v>
      </c>
    </row>
    <row r="69" spans="1:6" ht="15">
      <c r="A69" t="s">
        <v>285</v>
      </c>
      <c r="B69" t="s">
        <v>265</v>
      </c>
      <c r="C69" t="s">
        <v>266</v>
      </c>
      <c r="D69" t="s">
        <v>267</v>
      </c>
      <c r="E69" t="s">
        <v>268</v>
      </c>
      <c r="F69" t="s">
        <v>269</v>
      </c>
    </row>
    <row r="70" spans="1:5" ht="26.25">
      <c r="A70" s="24" t="s">
        <v>145</v>
      </c>
      <c r="B70">
        <v>7</v>
      </c>
      <c r="C70" t="s">
        <v>271</v>
      </c>
      <c r="D70">
        <v>3</v>
      </c>
      <c r="E70">
        <v>3</v>
      </c>
    </row>
    <row r="71" spans="1:5" ht="15">
      <c r="A71" s="11" t="s">
        <v>200</v>
      </c>
      <c r="B71">
        <v>7</v>
      </c>
      <c r="C71" t="s">
        <v>270</v>
      </c>
      <c r="D71">
        <v>3</v>
      </c>
      <c r="E71">
        <v>3</v>
      </c>
    </row>
    <row r="72" spans="1:5" ht="15">
      <c r="A72" s="11" t="s">
        <v>204</v>
      </c>
      <c r="B72">
        <v>7</v>
      </c>
      <c r="C72" t="s">
        <v>270</v>
      </c>
      <c r="D72">
        <v>3</v>
      </c>
      <c r="E72">
        <v>3</v>
      </c>
    </row>
    <row r="73" spans="1:5" ht="15">
      <c r="A73" s="25" t="s">
        <v>212</v>
      </c>
      <c r="B73">
        <v>7</v>
      </c>
      <c r="C73" t="s">
        <v>271</v>
      </c>
      <c r="D73">
        <v>4</v>
      </c>
      <c r="E73">
        <v>4</v>
      </c>
    </row>
    <row r="74" spans="1:5" ht="15.75">
      <c r="A74" s="26" t="s">
        <v>248</v>
      </c>
      <c r="B74">
        <v>7</v>
      </c>
      <c r="C74" t="s">
        <v>270</v>
      </c>
      <c r="D74">
        <v>5</v>
      </c>
      <c r="E74">
        <v>4</v>
      </c>
    </row>
    <row r="75" spans="1:5" ht="15">
      <c r="A75" s="27" t="s">
        <v>250</v>
      </c>
      <c r="B75">
        <v>7</v>
      </c>
      <c r="C75" t="s">
        <v>270</v>
      </c>
      <c r="D75">
        <v>5</v>
      </c>
      <c r="E75">
        <v>4</v>
      </c>
    </row>
    <row r="76" spans="1:9" ht="15">
      <c r="A76" s="28" t="s">
        <v>286</v>
      </c>
      <c r="B76" s="29">
        <v>7</v>
      </c>
      <c r="C76" s="29" t="s">
        <v>270</v>
      </c>
      <c r="D76" s="29">
        <v>4</v>
      </c>
      <c r="E76" s="29">
        <v>5</v>
      </c>
      <c r="F76" s="29"/>
      <c r="H76" s="14"/>
      <c r="I76" s="23"/>
    </row>
    <row r="77" spans="1:9" ht="15">
      <c r="A77" s="13" t="s">
        <v>272</v>
      </c>
      <c r="B77" s="13"/>
      <c r="C77" s="13"/>
      <c r="D77" s="13"/>
      <c r="E77" s="13"/>
      <c r="F77" s="13"/>
      <c r="H77" s="14">
        <f>SUM(D70:D76)</f>
        <v>27</v>
      </c>
      <c r="I77" s="23">
        <f>SUM(E70:E76)</f>
        <v>26</v>
      </c>
    </row>
    <row r="79" spans="1:6" ht="15">
      <c r="A79" t="s">
        <v>287</v>
      </c>
      <c r="B79" t="s">
        <v>265</v>
      </c>
      <c r="C79" t="s">
        <v>266</v>
      </c>
      <c r="D79" t="s">
        <v>267</v>
      </c>
      <c r="E79" t="s">
        <v>268</v>
      </c>
      <c r="F79" t="s">
        <v>269</v>
      </c>
    </row>
    <row r="80" spans="1:5" ht="15">
      <c r="A80" s="11" t="s">
        <v>200</v>
      </c>
      <c r="B80">
        <v>8</v>
      </c>
      <c r="C80" t="s">
        <v>271</v>
      </c>
      <c r="D80">
        <v>3</v>
      </c>
      <c r="E80">
        <v>3</v>
      </c>
    </row>
    <row r="81" spans="1:5" ht="15">
      <c r="A81" s="11" t="s">
        <v>204</v>
      </c>
      <c r="B81">
        <v>8</v>
      </c>
      <c r="C81" t="s">
        <v>271</v>
      </c>
      <c r="D81">
        <v>4</v>
      </c>
      <c r="E81">
        <v>4</v>
      </c>
    </row>
    <row r="82" spans="1:5" ht="15">
      <c r="A82" s="11" t="s">
        <v>189</v>
      </c>
      <c r="B82">
        <v>8</v>
      </c>
      <c r="C82" t="s">
        <v>271</v>
      </c>
      <c r="D82">
        <v>4</v>
      </c>
      <c r="E82">
        <v>5</v>
      </c>
    </row>
    <row r="83" spans="1:5" ht="15">
      <c r="A83" s="24" t="s">
        <v>196</v>
      </c>
      <c r="B83">
        <v>8</v>
      </c>
      <c r="C83" t="s">
        <v>270</v>
      </c>
      <c r="D83">
        <v>4</v>
      </c>
      <c r="E83">
        <v>4</v>
      </c>
    </row>
    <row r="84" spans="1:5" ht="15">
      <c r="A84" s="11" t="s">
        <v>202</v>
      </c>
      <c r="B84">
        <v>8</v>
      </c>
      <c r="C84" t="s">
        <v>271</v>
      </c>
      <c r="D84">
        <v>4</v>
      </c>
      <c r="E84">
        <v>4</v>
      </c>
    </row>
    <row r="85" spans="1:5" ht="15">
      <c r="A85" s="25" t="s">
        <v>214</v>
      </c>
      <c r="B85">
        <v>8</v>
      </c>
      <c r="C85" t="s">
        <v>270</v>
      </c>
      <c r="D85">
        <v>3</v>
      </c>
      <c r="E85">
        <v>4</v>
      </c>
    </row>
    <row r="86" spans="1:4" ht="15">
      <c r="A86" t="s">
        <v>288</v>
      </c>
      <c r="B86">
        <v>8</v>
      </c>
      <c r="D86">
        <v>1</v>
      </c>
    </row>
    <row r="87" spans="1:4" ht="15">
      <c r="A87" t="s">
        <v>289</v>
      </c>
      <c r="B87">
        <v>8</v>
      </c>
      <c r="D87">
        <v>6</v>
      </c>
    </row>
    <row r="88" spans="1:4" ht="15">
      <c r="A88" t="s">
        <v>101</v>
      </c>
      <c r="B88">
        <v>8</v>
      </c>
      <c r="D88">
        <v>4</v>
      </c>
    </row>
    <row r="89" spans="1:9" ht="15">
      <c r="A89" s="13" t="s">
        <v>272</v>
      </c>
      <c r="B89" s="13"/>
      <c r="C89" s="13"/>
      <c r="D89" s="13"/>
      <c r="E89" s="13"/>
      <c r="F89" s="13"/>
      <c r="H89" s="14">
        <f>SUM(D80:D88)</f>
        <v>33</v>
      </c>
      <c r="I89" s="23">
        <f>SUM(E80:E88)</f>
        <v>24</v>
      </c>
    </row>
  </sheetData>
  <sheetProtection/>
  <conditionalFormatting sqref="A3">
    <cfRule type="cellIs" priority="1" dxfId="3" operator="equal" stopIfTrue="1">
      <formula>0</formula>
    </cfRule>
  </conditionalFormatting>
  <conditionalFormatting sqref="A4">
    <cfRule type="cellIs" priority="1" dxfId="3" operator="equal" stopIfTrue="1">
      <formula>0</formula>
    </cfRule>
  </conditionalFormatting>
  <conditionalFormatting sqref="A5">
    <cfRule type="cellIs" priority="1" dxfId="3" operator="equal" stopIfTrue="1">
      <formula>0</formula>
    </cfRule>
  </conditionalFormatting>
  <conditionalFormatting sqref="A6">
    <cfRule type="cellIs" priority="1" dxfId="3" operator="equal" stopIfTrue="1">
      <formula>0</formula>
    </cfRule>
  </conditionalFormatting>
  <conditionalFormatting sqref="A7">
    <cfRule type="cellIs" priority="1" dxfId="3" operator="equal" stopIfTrue="1">
      <formula>0</formula>
    </cfRule>
  </conditionalFormatting>
  <conditionalFormatting sqref="A8">
    <cfRule type="cellIs" priority="1" dxfId="3" operator="equal" stopIfTrue="1">
      <formula>0</formula>
    </cfRule>
  </conditionalFormatting>
  <conditionalFormatting sqref="A9">
    <cfRule type="cellIs" priority="1" dxfId="3" operator="equal" stopIfTrue="1">
      <formula>0</formula>
    </cfRule>
  </conditionalFormatting>
  <conditionalFormatting sqref="A10">
    <cfRule type="cellIs" priority="1" dxfId="3" operator="equal" stopIfTrue="1">
      <formula>0</formula>
    </cfRule>
  </conditionalFormatting>
  <conditionalFormatting sqref="A14">
    <cfRule type="cellIs" priority="1" dxfId="3" operator="equal" stopIfTrue="1">
      <formula>0</formula>
    </cfRule>
  </conditionalFormatting>
  <conditionalFormatting sqref="A15">
    <cfRule type="cellIs" priority="1" dxfId="3" operator="equal" stopIfTrue="1">
      <formula>0</formula>
    </cfRule>
  </conditionalFormatting>
  <conditionalFormatting sqref="A16">
    <cfRule type="cellIs" priority="1" dxfId="3" operator="equal" stopIfTrue="1">
      <formula>0</formula>
    </cfRule>
  </conditionalFormatting>
  <conditionalFormatting sqref="A17">
    <cfRule type="cellIs" priority="1" dxfId="3" operator="equal" stopIfTrue="1">
      <formula>0</formula>
    </cfRule>
  </conditionalFormatting>
  <conditionalFormatting sqref="A18">
    <cfRule type="cellIs" priority="1" dxfId="3" operator="equal" stopIfTrue="1">
      <formula>0</formula>
    </cfRule>
  </conditionalFormatting>
  <conditionalFormatting sqref="A19">
    <cfRule type="cellIs" priority="1" dxfId="3" operator="equal" stopIfTrue="1">
      <formula>0</formula>
    </cfRule>
  </conditionalFormatting>
  <conditionalFormatting sqref="A27">
    <cfRule type="cellIs" priority="1" dxfId="3" operator="equal" stopIfTrue="1">
      <formula>0</formula>
    </cfRule>
  </conditionalFormatting>
  <conditionalFormatting sqref="A28">
    <cfRule type="cellIs" priority="1" dxfId="3" operator="equal" stopIfTrue="1">
      <formula>0</formula>
    </cfRule>
  </conditionalFormatting>
  <conditionalFormatting sqref="A29">
    <cfRule type="cellIs" priority="1" dxfId="3" operator="equal" stopIfTrue="1">
      <formula>0</formula>
    </cfRule>
  </conditionalFormatting>
  <conditionalFormatting sqref="A30">
    <cfRule type="cellIs" priority="1" dxfId="3" operator="equal" stopIfTrue="1">
      <formula>0</formula>
    </cfRule>
  </conditionalFormatting>
  <conditionalFormatting sqref="A31">
    <cfRule type="cellIs" priority="1" dxfId="3" operator="equal" stopIfTrue="1">
      <formula>0</formula>
    </cfRule>
  </conditionalFormatting>
  <conditionalFormatting sqref="A37">
    <cfRule type="cellIs" priority="1" dxfId="3" operator="equal" stopIfTrue="1">
      <formula>0</formula>
    </cfRule>
  </conditionalFormatting>
  <conditionalFormatting sqref="A38">
    <cfRule type="cellIs" priority="1" dxfId="3" operator="equal" stopIfTrue="1">
      <formula>0</formula>
    </cfRule>
  </conditionalFormatting>
  <conditionalFormatting sqref="A39">
    <cfRule type="cellIs" priority="1" dxfId="3" operator="equal" stopIfTrue="1">
      <formula>0</formula>
    </cfRule>
  </conditionalFormatting>
  <conditionalFormatting sqref="A41">
    <cfRule type="cellIs" priority="1" dxfId="3" operator="equal" stopIfTrue="1">
      <formula>0</formula>
    </cfRule>
  </conditionalFormatting>
  <conditionalFormatting sqref="A48">
    <cfRule type="cellIs" priority="1" dxfId="3" operator="equal" stopIfTrue="1">
      <formula>0</formula>
    </cfRule>
  </conditionalFormatting>
  <conditionalFormatting sqref="A49">
    <cfRule type="cellIs" priority="1" dxfId="3" operator="equal" stopIfTrue="1">
      <formula>0</formula>
    </cfRule>
  </conditionalFormatting>
  <conditionalFormatting sqref="A59">
    <cfRule type="cellIs" priority="1" dxfId="3" operator="equal" stopIfTrue="1">
      <formula>0</formula>
    </cfRule>
  </conditionalFormatting>
  <conditionalFormatting sqref="A60">
    <cfRule type="cellIs" priority="1" dxfId="3" operator="equal" stopIfTrue="1">
      <formula>0</formula>
    </cfRule>
  </conditionalFormatting>
  <conditionalFormatting sqref="A61">
    <cfRule type="cellIs" priority="1" dxfId="3" operator="equal" stopIfTrue="1">
      <formula>0</formula>
    </cfRule>
  </conditionalFormatting>
  <conditionalFormatting sqref="A62">
    <cfRule type="cellIs" priority="1" dxfId="3" operator="equal" stopIfTrue="1">
      <formula>0</formula>
    </cfRule>
  </conditionalFormatting>
  <conditionalFormatting sqref="A65">
    <cfRule type="cellIs" priority="1" dxfId="3" operator="equal" stopIfTrue="1">
      <formula>0</formula>
    </cfRule>
  </conditionalFormatting>
  <conditionalFormatting sqref="A70">
    <cfRule type="cellIs" priority="1" dxfId="3" operator="equal" stopIfTrue="1">
      <formula>0</formula>
    </cfRule>
  </conditionalFormatting>
  <conditionalFormatting sqref="A71">
    <cfRule type="cellIs" priority="1" dxfId="3" operator="equal" stopIfTrue="1">
      <formula>0</formula>
    </cfRule>
  </conditionalFormatting>
  <conditionalFormatting sqref="A72">
    <cfRule type="cellIs" priority="1" dxfId="3" operator="equal" stopIfTrue="1">
      <formula>0</formula>
    </cfRule>
  </conditionalFormatting>
  <conditionalFormatting sqref="A73">
    <cfRule type="cellIs" priority="1" dxfId="3" operator="equal" stopIfTrue="1">
      <formula>0</formula>
    </cfRule>
  </conditionalFormatting>
  <conditionalFormatting sqref="A80">
    <cfRule type="cellIs" priority="1" dxfId="3" operator="equal" stopIfTrue="1">
      <formula>0</formula>
    </cfRule>
  </conditionalFormatting>
  <conditionalFormatting sqref="A81">
    <cfRule type="cellIs" priority="1" dxfId="3" operator="equal" stopIfTrue="1">
      <formula>0</formula>
    </cfRule>
  </conditionalFormatting>
  <conditionalFormatting sqref="A82">
    <cfRule type="cellIs" priority="1" dxfId="3" operator="equal" stopIfTrue="1">
      <formula>0</formula>
    </cfRule>
  </conditionalFormatting>
  <conditionalFormatting sqref="A83">
    <cfRule type="cellIs" priority="1" dxfId="3" operator="equal" stopIfTrue="1">
      <formula>0</formula>
    </cfRule>
  </conditionalFormatting>
  <conditionalFormatting sqref="A84">
    <cfRule type="cellIs" priority="1" dxfId="3" operator="equal" stopIfTrue="1">
      <formula>0</formula>
    </cfRule>
  </conditionalFormatting>
  <conditionalFormatting sqref="A85">
    <cfRule type="cellIs" priority="1" dxfId="3" operator="equal" stopIfTrue="1">
      <formula>0</formula>
    </cfRule>
  </conditionalFormatting>
  <conditionalFormatting sqref="A20:A21">
    <cfRule type="cellIs" priority="1" dxfId="3" operator="equal" stopIfTrue="1">
      <formula>0</formula>
    </cfRule>
  </conditionalFormatting>
  <conditionalFormatting sqref="A50:A51">
    <cfRule type="cellIs" priority="1" dxfId="3" operator="equal" stopIfTrue="1">
      <formula>0</formula>
    </cfRule>
  </conditionalFormatting>
  <conditionalFormatting sqref="A52:A53">
    <cfRule type="cellIs" priority="1" dxfId="3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B1">
      <selection activeCell="D8" sqref="D8"/>
    </sheetView>
  </sheetViews>
  <sheetFormatPr defaultColWidth="8.796875" defaultRowHeight="15"/>
  <cols>
    <col min="2" max="2" width="56.5" style="1" customWidth="1"/>
    <col min="3" max="11" width="10" style="2" customWidth="1"/>
    <col min="12" max="12" width="9" style="3" bestFit="1" customWidth="1"/>
  </cols>
  <sheetData>
    <row r="1" spans="3:11" ht="1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</row>
    <row r="2" spans="1:9" ht="15">
      <c r="A2" s="3">
        <v>1</v>
      </c>
      <c r="B2" s="1" t="s">
        <v>290</v>
      </c>
      <c r="C2" s="2" t="s">
        <v>291</v>
      </c>
      <c r="D2" s="2" t="s">
        <v>292</v>
      </c>
      <c r="E2" s="2" t="s">
        <v>293</v>
      </c>
      <c r="F2" s="2" t="s">
        <v>294</v>
      </c>
      <c r="G2" s="2" t="s">
        <v>295</v>
      </c>
      <c r="H2" s="2" t="s">
        <v>296</v>
      </c>
      <c r="I2" s="2" t="s">
        <v>297</v>
      </c>
    </row>
    <row r="3" spans="1:11" ht="15">
      <c r="A3">
        <v>2</v>
      </c>
      <c r="B3" s="1" t="s">
        <v>298</v>
      </c>
      <c r="C3" s="2" t="s">
        <v>299</v>
      </c>
      <c r="D3" s="4" t="s">
        <v>300</v>
      </c>
      <c r="E3" s="4" t="s">
        <v>301</v>
      </c>
      <c r="F3" s="4" t="s">
        <v>302</v>
      </c>
      <c r="G3" s="4" t="s">
        <v>303</v>
      </c>
      <c r="H3" s="4" t="s">
        <v>304</v>
      </c>
      <c r="I3" s="4" t="s">
        <v>305</v>
      </c>
      <c r="J3" s="4" t="s">
        <v>306</v>
      </c>
      <c r="K3" s="4" t="s">
        <v>307</v>
      </c>
    </row>
    <row r="4" spans="1:7" ht="15">
      <c r="A4">
        <v>3</v>
      </c>
      <c r="B4" s="1" t="s">
        <v>308</v>
      </c>
      <c r="C4" s="4" t="s">
        <v>309</v>
      </c>
      <c r="D4" s="4" t="s">
        <v>310</v>
      </c>
      <c r="E4" s="4" t="s">
        <v>139</v>
      </c>
      <c r="F4" s="4" t="s">
        <v>311</v>
      </c>
      <c r="G4" s="4" t="s">
        <v>312</v>
      </c>
    </row>
    <row r="5" spans="1:3" ht="15">
      <c r="A5">
        <v>4</v>
      </c>
      <c r="B5" s="1" t="s">
        <v>313</v>
      </c>
      <c r="C5" s="2" t="s">
        <v>313</v>
      </c>
    </row>
    <row r="6" spans="1:6" ht="15">
      <c r="A6">
        <v>5</v>
      </c>
      <c r="B6" s="1" t="s">
        <v>314</v>
      </c>
      <c r="C6" s="4" t="s">
        <v>315</v>
      </c>
      <c r="D6" s="4" t="s">
        <v>316</v>
      </c>
      <c r="E6" s="4" t="s">
        <v>141</v>
      </c>
      <c r="F6" s="4" t="s">
        <v>317</v>
      </c>
    </row>
    <row r="7" spans="1:3" ht="15">
      <c r="A7">
        <v>6</v>
      </c>
      <c r="B7" s="1" t="s">
        <v>318</v>
      </c>
      <c r="C7" s="2" t="s">
        <v>318</v>
      </c>
    </row>
    <row r="8" spans="1:8" ht="15">
      <c r="A8">
        <v>7</v>
      </c>
      <c r="B8" s="1" t="s">
        <v>319</v>
      </c>
      <c r="C8" s="2" t="s">
        <v>320</v>
      </c>
      <c r="D8" s="2" t="s">
        <v>321</v>
      </c>
      <c r="E8" s="2" t="s">
        <v>322</v>
      </c>
      <c r="F8" s="2" t="s">
        <v>323</v>
      </c>
      <c r="G8" s="5" t="s">
        <v>155</v>
      </c>
      <c r="H8" s="2" t="s">
        <v>324</v>
      </c>
    </row>
    <row r="9" spans="1:3" ht="15">
      <c r="A9">
        <v>8</v>
      </c>
      <c r="B9" s="1" t="s">
        <v>325</v>
      </c>
      <c r="C9" s="2" t="s">
        <v>325</v>
      </c>
    </row>
    <row r="10" spans="1:3" ht="15">
      <c r="A10">
        <v>9</v>
      </c>
      <c r="B10" s="1" t="s">
        <v>326</v>
      </c>
      <c r="C10" s="2" t="s">
        <v>326</v>
      </c>
    </row>
    <row r="11" spans="1:8" ht="15">
      <c r="A11">
        <v>10</v>
      </c>
      <c r="B11" s="1" t="s">
        <v>327</v>
      </c>
      <c r="C11" s="4" t="s">
        <v>328</v>
      </c>
      <c r="D11" s="4" t="s">
        <v>329</v>
      </c>
      <c r="E11" s="4" t="s">
        <v>330</v>
      </c>
      <c r="F11" s="4" t="s">
        <v>331</v>
      </c>
      <c r="G11" s="4" t="s">
        <v>332</v>
      </c>
      <c r="H11" s="4" t="s">
        <v>333</v>
      </c>
    </row>
    <row r="12" spans="1:5" ht="15">
      <c r="A12">
        <v>11</v>
      </c>
      <c r="B12" s="1" t="s">
        <v>334</v>
      </c>
      <c r="C12" s="4" t="s">
        <v>335</v>
      </c>
      <c r="D12" s="4" t="s">
        <v>135</v>
      </c>
      <c r="E12" s="4" t="s">
        <v>336</v>
      </c>
    </row>
    <row r="13" spans="1:8" ht="15">
      <c r="A13">
        <v>12</v>
      </c>
      <c r="B13" s="1" t="s">
        <v>337</v>
      </c>
      <c r="C13" s="4" t="s">
        <v>338</v>
      </c>
      <c r="D13" s="4" t="s">
        <v>339</v>
      </c>
      <c r="E13" s="4" t="s">
        <v>340</v>
      </c>
      <c r="F13" s="4" t="s">
        <v>341</v>
      </c>
      <c r="G13" s="4" t="s">
        <v>342</v>
      </c>
      <c r="H13" s="4" t="s">
        <v>343</v>
      </c>
    </row>
    <row r="14" spans="1:8" ht="15">
      <c r="A14">
        <v>13</v>
      </c>
      <c r="B14" s="1" t="s">
        <v>344</v>
      </c>
      <c r="C14" s="4" t="s">
        <v>345</v>
      </c>
      <c r="D14" s="4" t="s">
        <v>346</v>
      </c>
      <c r="E14" s="4" t="s">
        <v>347</v>
      </c>
      <c r="F14" s="4" t="s">
        <v>348</v>
      </c>
      <c r="G14" s="4" t="s">
        <v>349</v>
      </c>
      <c r="H14" s="4" t="s">
        <v>350</v>
      </c>
    </row>
    <row r="15" spans="1:8" ht="15">
      <c r="A15">
        <v>14</v>
      </c>
      <c r="B15" s="6" t="s">
        <v>351</v>
      </c>
      <c r="C15" s="4" t="s">
        <v>352</v>
      </c>
      <c r="D15" s="4" t="s">
        <v>353</v>
      </c>
      <c r="E15" s="4" t="s">
        <v>354</v>
      </c>
      <c r="F15" s="4" t="s">
        <v>355</v>
      </c>
      <c r="G15" s="4" t="s">
        <v>356</v>
      </c>
      <c r="H15" s="7"/>
    </row>
    <row r="16" spans="1:8" ht="15">
      <c r="A16">
        <v>15</v>
      </c>
      <c r="B16" s="6" t="s">
        <v>357</v>
      </c>
      <c r="C16" s="4" t="s">
        <v>358</v>
      </c>
      <c r="D16" s="4" t="s">
        <v>359</v>
      </c>
      <c r="E16" s="4" t="s">
        <v>360</v>
      </c>
      <c r="F16" s="7"/>
      <c r="G16" s="8"/>
      <c r="H16" s="7"/>
    </row>
    <row r="17" spans="1:8" ht="15">
      <c r="A17">
        <v>16</v>
      </c>
      <c r="B17" s="6" t="s">
        <v>361</v>
      </c>
      <c r="C17" s="4" t="s">
        <v>362</v>
      </c>
      <c r="D17" s="4" t="s">
        <v>363</v>
      </c>
      <c r="E17" s="4" t="s">
        <v>364</v>
      </c>
      <c r="F17" s="7"/>
      <c r="G17" s="8"/>
      <c r="H17" s="7"/>
    </row>
    <row r="18" spans="1:8" ht="15">
      <c r="A18">
        <v>17</v>
      </c>
      <c r="B18" s="1" t="s">
        <v>365</v>
      </c>
      <c r="C18" s="4" t="s">
        <v>366</v>
      </c>
      <c r="D18" s="4" t="s">
        <v>367</v>
      </c>
      <c r="E18" s="4" t="s">
        <v>368</v>
      </c>
      <c r="F18" s="8"/>
      <c r="G18" s="7"/>
      <c r="H18" s="7"/>
    </row>
    <row r="19" spans="1:9" ht="15">
      <c r="A19">
        <v>18</v>
      </c>
      <c r="B19" s="1" t="s">
        <v>369</v>
      </c>
      <c r="C19" s="4" t="s">
        <v>370</v>
      </c>
      <c r="D19" s="4" t="s">
        <v>371</v>
      </c>
      <c r="E19" s="4" t="s">
        <v>372</v>
      </c>
      <c r="F19" s="4" t="s">
        <v>373</v>
      </c>
      <c r="G19" s="4" t="s">
        <v>374</v>
      </c>
      <c r="H19" s="4" t="s">
        <v>375</v>
      </c>
      <c r="I19" s="4" t="s">
        <v>376</v>
      </c>
    </row>
    <row r="20" spans="1:8" ht="15">
      <c r="A20">
        <v>19</v>
      </c>
      <c r="B20" s="1" t="s">
        <v>377</v>
      </c>
      <c r="C20" s="4" t="s">
        <v>378</v>
      </c>
      <c r="D20" s="4" t="s">
        <v>379</v>
      </c>
      <c r="E20" s="4" t="s">
        <v>380</v>
      </c>
      <c r="F20" s="4" t="s">
        <v>381</v>
      </c>
      <c r="G20" s="7"/>
      <c r="H20" s="7"/>
    </row>
    <row r="21" spans="1:10" ht="15">
      <c r="A21">
        <v>20</v>
      </c>
      <c r="B21" s="1" t="s">
        <v>382</v>
      </c>
      <c r="C21" s="4" t="s">
        <v>383</v>
      </c>
      <c r="D21" s="4" t="s">
        <v>384</v>
      </c>
      <c r="E21" s="4" t="s">
        <v>385</v>
      </c>
      <c r="F21" s="4" t="s">
        <v>386</v>
      </c>
      <c r="G21" s="4" t="s">
        <v>387</v>
      </c>
      <c r="H21" s="4" t="s">
        <v>388</v>
      </c>
      <c r="I21" s="4" t="s">
        <v>389</v>
      </c>
      <c r="J21" s="4" t="s">
        <v>390</v>
      </c>
    </row>
    <row r="22" spans="1:7" ht="15">
      <c r="A22">
        <v>21</v>
      </c>
      <c r="B22" s="1" t="s">
        <v>391</v>
      </c>
      <c r="C22" s="4" t="s">
        <v>391</v>
      </c>
      <c r="D22" s="4" t="s">
        <v>392</v>
      </c>
      <c r="F22" s="8"/>
      <c r="G22" s="7"/>
    </row>
    <row r="23" spans="1:11" ht="15">
      <c r="A23">
        <v>22</v>
      </c>
      <c r="B23" s="1" t="s">
        <v>393</v>
      </c>
      <c r="C23" s="4" t="s">
        <v>394</v>
      </c>
      <c r="D23" s="4" t="s">
        <v>395</v>
      </c>
      <c r="E23" s="4" t="s">
        <v>396</v>
      </c>
      <c r="F23" s="4" t="s">
        <v>397</v>
      </c>
      <c r="G23" s="4" t="s">
        <v>398</v>
      </c>
      <c r="H23" s="4" t="s">
        <v>399</v>
      </c>
      <c r="I23" s="4" t="s">
        <v>400</v>
      </c>
      <c r="J23" s="4" t="s">
        <v>401</v>
      </c>
      <c r="K23" s="4" t="s">
        <v>402</v>
      </c>
    </row>
    <row r="24" spans="1:8" ht="15">
      <c r="A24">
        <v>23</v>
      </c>
      <c r="B24" s="1" t="s">
        <v>403</v>
      </c>
      <c r="C24" s="2" t="s">
        <v>403</v>
      </c>
      <c r="D24" s="2" t="s">
        <v>404</v>
      </c>
      <c r="G24" s="8"/>
      <c r="H24" s="7"/>
    </row>
    <row r="25" spans="1:8" ht="15">
      <c r="A25">
        <v>24</v>
      </c>
      <c r="B25" s="1" t="s">
        <v>405</v>
      </c>
      <c r="C25" s="2" t="s">
        <v>406</v>
      </c>
      <c r="D25" s="2" t="s">
        <v>407</v>
      </c>
      <c r="G25" s="8"/>
      <c r="H25" s="7"/>
    </row>
    <row r="26" spans="1:8" ht="15">
      <c r="A26">
        <v>25</v>
      </c>
      <c r="B26" s="1" t="s">
        <v>408</v>
      </c>
      <c r="C26" s="4" t="s">
        <v>409</v>
      </c>
      <c r="D26" s="4" t="s">
        <v>410</v>
      </c>
      <c r="E26" s="4" t="s">
        <v>411</v>
      </c>
      <c r="F26" s="4" t="s">
        <v>412</v>
      </c>
      <c r="G26" s="4" t="s">
        <v>413</v>
      </c>
      <c r="H26" s="4" t="s">
        <v>414</v>
      </c>
    </row>
    <row r="27" spans="1:9" ht="15">
      <c r="A27">
        <v>26</v>
      </c>
      <c r="B27" s="1" t="s">
        <v>415</v>
      </c>
      <c r="C27" s="4" t="s">
        <v>416</v>
      </c>
      <c r="D27" s="4" t="s">
        <v>417</v>
      </c>
      <c r="E27" s="4" t="s">
        <v>415</v>
      </c>
      <c r="G27" s="8"/>
      <c r="H27" s="8"/>
      <c r="I27" s="7"/>
    </row>
    <row r="28" spans="1:9" ht="15">
      <c r="A28">
        <v>27</v>
      </c>
      <c r="B28" s="1" t="s">
        <v>418</v>
      </c>
      <c r="C28" s="4" t="s">
        <v>419</v>
      </c>
      <c r="D28" s="4" t="s">
        <v>420</v>
      </c>
      <c r="E28" s="4" t="s">
        <v>421</v>
      </c>
      <c r="F28" s="4" t="s">
        <v>422</v>
      </c>
      <c r="G28" s="4" t="s">
        <v>423</v>
      </c>
      <c r="H28" s="7"/>
      <c r="I28" s="7"/>
    </row>
    <row r="29" spans="1:9" ht="15">
      <c r="A29">
        <v>28</v>
      </c>
      <c r="B29" s="1" t="s">
        <v>323</v>
      </c>
      <c r="C29" s="2" t="s">
        <v>323</v>
      </c>
      <c r="G29" s="8"/>
      <c r="H29" s="7"/>
      <c r="I29" s="7"/>
    </row>
    <row r="30" spans="1:9" ht="15">
      <c r="A30">
        <v>29</v>
      </c>
      <c r="B30" s="1" t="s">
        <v>424</v>
      </c>
      <c r="C30" s="2" t="s">
        <v>425</v>
      </c>
      <c r="D30" s="2" t="s">
        <v>426</v>
      </c>
      <c r="E30" s="2" t="s">
        <v>427</v>
      </c>
      <c r="G30" s="8"/>
      <c r="H30" s="7"/>
      <c r="I30" s="7"/>
    </row>
    <row r="31" spans="7:9" ht="15">
      <c r="G31" s="8"/>
      <c r="H31" s="7"/>
      <c r="I31" s="7"/>
    </row>
    <row r="32" spans="7:9" ht="15">
      <c r="G32" s="8"/>
      <c r="H32" s="8"/>
      <c r="I32" s="7"/>
    </row>
    <row r="33" spans="7:9" ht="15">
      <c r="G33" s="8"/>
      <c r="H33" s="8"/>
      <c r="I33" s="7"/>
    </row>
    <row r="34" spans="7:10" ht="15">
      <c r="G34" s="8"/>
      <c r="H34" s="8"/>
      <c r="I34" s="7"/>
      <c r="J34" s="7"/>
    </row>
    <row r="35" spans="8:10" ht="15">
      <c r="H35" s="8"/>
      <c r="I35" s="7"/>
      <c r="J35" s="7"/>
    </row>
    <row r="36" spans="8:9" ht="15">
      <c r="H36" s="8"/>
      <c r="I36" s="7"/>
    </row>
    <row r="37" spans="8:10" ht="15">
      <c r="H37" s="8"/>
      <c r="I37" s="8"/>
      <c r="J37" s="7"/>
    </row>
    <row r="38" spans="8:10" ht="15">
      <c r="H38" s="8"/>
      <c r="I38" s="8"/>
      <c r="J38" s="7"/>
    </row>
    <row r="39" spans="8:10" ht="15">
      <c r="H39" s="8"/>
      <c r="I39" s="8"/>
      <c r="J39" s="7"/>
    </row>
    <row r="40" spans="8:10" ht="15">
      <c r="H40" s="8"/>
      <c r="I40" s="8"/>
      <c r="J40" s="7"/>
    </row>
    <row r="41" spans="8:10" ht="15">
      <c r="H41" s="8"/>
      <c r="I41" s="8"/>
      <c r="J41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ЖДТУ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Kotenko</dc:creator>
  <cp:keywords/>
  <dc:description/>
  <cp:lastModifiedBy>Пользователь</cp:lastModifiedBy>
  <cp:lastPrinted>2020-06-29T12:42:48Z</cp:lastPrinted>
  <dcterms:created xsi:type="dcterms:W3CDTF">1998-12-02T08:44:47Z</dcterms:created>
  <dcterms:modified xsi:type="dcterms:W3CDTF">2024-02-13T11:08:39Z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I">
    <vt:lpwstr>BB8429C6D09A453D80120CBCFA98F013</vt:lpwstr>
  </property>
  <property fmtid="{D5CDD505-2E9C-101B-9397-08002B2CF9AE}" pid="4" name="KSOProductBuildV">
    <vt:lpwstr>1049-10.1.0.5671</vt:lpwstr>
  </property>
</Properties>
</file>