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Викладач\Навчальна робота\2022-2023 н.р\ОАЗ підприємницької діяльності\Тема 5\"/>
    </mc:Choice>
  </mc:AlternateContent>
  <xr:revisionPtr revIDLastSave="0" documentId="13_ncr:1_{1F690C32-5941-4217-9489-5EEC08BFF7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1" i="1"/>
  <c r="C21" i="1"/>
  <c r="D21" i="1" s="1"/>
  <c r="D6" i="1"/>
  <c r="E6" i="1" s="1"/>
  <c r="D7" i="1"/>
  <c r="E7" i="1" s="1"/>
  <c r="D8" i="1"/>
  <c r="E8" i="1"/>
  <c r="D9" i="1"/>
  <c r="E9" i="1"/>
  <c r="D10" i="1"/>
  <c r="E10" i="1"/>
  <c r="E5" i="1"/>
  <c r="D5" i="1"/>
  <c r="C42" i="1"/>
  <c r="C41" i="1"/>
  <c r="C40" i="1"/>
  <c r="C39" i="1"/>
  <c r="C38" i="1"/>
  <c r="C37" i="1"/>
  <c r="B37" i="1"/>
  <c r="C34" i="1"/>
  <c r="B34" i="1"/>
  <c r="C32" i="1"/>
  <c r="B32" i="1"/>
  <c r="I21" i="1"/>
  <c r="J22" i="1"/>
  <c r="H22" i="1"/>
  <c r="H18" i="1"/>
  <c r="H21" i="1" s="1"/>
  <c r="G18" i="1"/>
  <c r="G21" i="1" s="1"/>
  <c r="C22" i="1"/>
  <c r="C25" i="1"/>
  <c r="C24" i="1"/>
  <c r="C18" i="1"/>
  <c r="B18" i="1"/>
  <c r="C16" i="1"/>
  <c r="B16" i="1"/>
  <c r="C6" i="1"/>
  <c r="C7" i="1"/>
  <c r="C8" i="1"/>
  <c r="C9" i="1"/>
  <c r="C5" i="1"/>
  <c r="B6" i="1"/>
  <c r="B7" i="1"/>
  <c r="B8" i="1"/>
  <c r="B9" i="1"/>
  <c r="B5" i="1"/>
  <c r="N6" i="1"/>
  <c r="N7" i="1"/>
  <c r="N8" i="1"/>
  <c r="N9" i="1"/>
  <c r="N5" i="1"/>
  <c r="M6" i="1"/>
  <c r="M7" i="1"/>
  <c r="M8" i="1"/>
  <c r="M9" i="1"/>
  <c r="M5" i="1"/>
  <c r="C26" i="1" l="1"/>
  <c r="E22" i="1" s="1"/>
  <c r="H25" i="1"/>
  <c r="H24" i="1"/>
  <c r="H23" i="1"/>
  <c r="H26" i="1"/>
  <c r="B10" i="1"/>
  <c r="C10" i="1"/>
</calcChain>
</file>

<file path=xl/sharedStrings.xml><?xml version="1.0" encoding="utf-8"?>
<sst xmlns="http://schemas.openxmlformats.org/spreadsheetml/2006/main" count="75" uniqueCount="34">
  <si>
    <t>Вид продукції</t>
  </si>
  <si>
    <t>+/-</t>
  </si>
  <si>
    <t>%</t>
  </si>
  <si>
    <t>А</t>
  </si>
  <si>
    <t>Б</t>
  </si>
  <si>
    <t>В</t>
  </si>
  <si>
    <t>Г</t>
  </si>
  <si>
    <t>Д</t>
  </si>
  <si>
    <t>Разом</t>
  </si>
  <si>
    <t>Рік</t>
  </si>
  <si>
    <t>Зміна 2022 р. до 2020 р.</t>
  </si>
  <si>
    <t>Ціна, грн</t>
  </si>
  <si>
    <t>Обсяг</t>
  </si>
  <si>
    <t>2022 рік</t>
  </si>
  <si>
    <t>2020 рік</t>
  </si>
  <si>
    <t>Динаміка обсягів виробництва продукції підприємства, тис. грн</t>
  </si>
  <si>
    <t>Показник</t>
  </si>
  <si>
    <t>Обсяг виробництва продукції, тис. грн</t>
  </si>
  <si>
    <t>Середньооблікова чисельність працівників, осіб</t>
  </si>
  <si>
    <t>Середньорічний рівень продуктивності праці, тис. грн</t>
  </si>
  <si>
    <r>
      <t>Кількість</t>
    </r>
    <r>
      <rPr>
        <sz val="10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днів, відпрацьованих одним працівником у рік</t>
    </r>
  </si>
  <si>
    <t>Тривалість робочого дня, год.</t>
  </si>
  <si>
    <t>Виробіток працівника за одну годину роботи, грн</t>
  </si>
  <si>
    <t>-</t>
  </si>
  <si>
    <t>У тому числі за рахунок: середньооблікової чисельності працівників</t>
  </si>
  <si>
    <t>кількості днів, відпрацьованих одним працівником на рік</t>
  </si>
  <si>
    <t>тривалості робочого дня</t>
  </si>
  <si>
    <t>виробітку працівника за одну годину роботи</t>
  </si>
  <si>
    <t>Зміна обсягу виробництва продукції, грн</t>
  </si>
  <si>
    <t>Обсяг виробництва продукції Д, шт</t>
  </si>
  <si>
    <t xml:space="preserve">Середньорічний рівень продуктивності праці, шт </t>
  </si>
  <si>
    <t>Виробіток працівника за 1000 год. роботи, шт</t>
  </si>
  <si>
    <t>Зміна обсягу виробництва продукції, шт</t>
  </si>
  <si>
    <t xml:space="preserve">виробітку працівника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</si>
</sst>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70C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6" xfId="0" applyFont="1" applyBorder="1"/>
    <xf numFmtId="0" fontId="3" fillId="0" borderId="0" xfId="0" applyFont="1"/>
    <xf numFmtId="164" fontId="0" fillId="0" borderId="0" xfId="0" applyNumberFormat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0" fillId="0" borderId="0" xfId="0" applyNumberFormat="1"/>
    <xf numFmtId="0" fontId="7" fillId="0" borderId="2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2"/>
  <sheetViews>
    <sheetView tabSelected="1" topLeftCell="A24" zoomScale="115" zoomScaleNormal="115" workbookViewId="0">
      <selection activeCell="A30" sqref="A30:C42"/>
    </sheetView>
  </sheetViews>
  <sheetFormatPr defaultRowHeight="14.4" x14ac:dyDescent="0.3"/>
  <cols>
    <col min="1" max="1" width="32" customWidth="1"/>
    <col min="2" max="2" width="9.77734375" customWidth="1"/>
    <col min="3" max="3" width="9.44140625" customWidth="1"/>
    <col min="5" max="5" width="8.88671875" customWidth="1"/>
    <col min="6" max="6" width="33.5546875" customWidth="1"/>
    <col min="7" max="15" width="8.88671875" customWidth="1"/>
  </cols>
  <sheetData>
    <row r="2" spans="1:14" ht="16.2" thickBot="1" x14ac:dyDescent="0.35">
      <c r="A2" s="6" t="s">
        <v>15</v>
      </c>
      <c r="G2" s="13" t="s">
        <v>14</v>
      </c>
      <c r="H2" s="13"/>
      <c r="J2" s="13" t="s">
        <v>13</v>
      </c>
      <c r="K2" s="13"/>
      <c r="M2" s="4" t="s">
        <v>10</v>
      </c>
    </row>
    <row r="3" spans="1:14" ht="33.6" customHeight="1" thickBot="1" x14ac:dyDescent="0.35">
      <c r="A3" s="9" t="s">
        <v>0</v>
      </c>
      <c r="B3" s="11" t="s">
        <v>9</v>
      </c>
      <c r="C3" s="12"/>
      <c r="D3" s="11" t="s">
        <v>10</v>
      </c>
      <c r="E3" s="12"/>
      <c r="G3" s="5" t="s">
        <v>12</v>
      </c>
      <c r="H3" s="5" t="s">
        <v>11</v>
      </c>
      <c r="J3" s="5" t="s">
        <v>12</v>
      </c>
      <c r="K3" s="5" t="s">
        <v>11</v>
      </c>
      <c r="M3" s="5" t="s">
        <v>12</v>
      </c>
      <c r="N3" s="5" t="s">
        <v>11</v>
      </c>
    </row>
    <row r="4" spans="1:14" ht="16.2" thickBot="1" x14ac:dyDescent="0.35">
      <c r="A4" s="10"/>
      <c r="B4" s="1">
        <v>2020</v>
      </c>
      <c r="C4" s="1">
        <v>2022</v>
      </c>
      <c r="D4" s="1" t="s">
        <v>1</v>
      </c>
      <c r="E4" s="1" t="s">
        <v>2</v>
      </c>
      <c r="G4" s="5"/>
      <c r="H4" s="5"/>
      <c r="J4" s="5"/>
      <c r="K4" s="5"/>
    </row>
    <row r="5" spans="1:14" ht="16.2" thickBot="1" x14ac:dyDescent="0.35">
      <c r="A5" s="2" t="s">
        <v>3</v>
      </c>
      <c r="B5" s="3">
        <f>G5*H5/1000</f>
        <v>235.52</v>
      </c>
      <c r="C5" s="3">
        <f>J5*K5/1000</f>
        <v>244.5</v>
      </c>
      <c r="D5" s="3">
        <f>C5-B5</f>
        <v>8.9799999999999898</v>
      </c>
      <c r="E5" s="3">
        <f>D5/B5*100</f>
        <v>3.812839673913039</v>
      </c>
      <c r="G5" s="5">
        <v>512</v>
      </c>
      <c r="H5" s="5">
        <v>460</v>
      </c>
      <c r="J5" s="5">
        <v>489</v>
      </c>
      <c r="K5" s="5">
        <v>500</v>
      </c>
      <c r="M5" s="8">
        <f>J5-G5</f>
        <v>-23</v>
      </c>
      <c r="N5">
        <f>K5-H5</f>
        <v>40</v>
      </c>
    </row>
    <row r="6" spans="1:14" ht="16.2" thickBot="1" x14ac:dyDescent="0.35">
      <c r="A6" s="2" t="s">
        <v>4</v>
      </c>
      <c r="B6" s="3">
        <f t="shared" ref="B6:B9" si="0">G6*H6/1000</f>
        <v>420</v>
      </c>
      <c r="C6" s="3">
        <f t="shared" ref="C6:C9" si="1">J6*K6/1000</f>
        <v>450</v>
      </c>
      <c r="D6" s="3">
        <f t="shared" ref="D6:D10" si="2">C6-B6</f>
        <v>30</v>
      </c>
      <c r="E6" s="3">
        <f t="shared" ref="E6:E10" si="3">D6/B6*100</f>
        <v>7.1428571428571423</v>
      </c>
      <c r="G6" s="5">
        <v>600</v>
      </c>
      <c r="H6" s="5">
        <v>700</v>
      </c>
      <c r="J6" s="5">
        <v>600</v>
      </c>
      <c r="K6" s="5">
        <v>750</v>
      </c>
      <c r="M6">
        <f t="shared" ref="M6:M9" si="4">J6-G6</f>
        <v>0</v>
      </c>
      <c r="N6">
        <f t="shared" ref="N6:N9" si="5">K6-H6</f>
        <v>50</v>
      </c>
    </row>
    <row r="7" spans="1:14" ht="16.2" thickBot="1" x14ac:dyDescent="0.35">
      <c r="A7" s="2" t="s">
        <v>5</v>
      </c>
      <c r="B7" s="3">
        <f t="shared" si="0"/>
        <v>298.62</v>
      </c>
      <c r="C7" s="3">
        <f t="shared" si="1"/>
        <v>319.8</v>
      </c>
      <c r="D7" s="3">
        <f t="shared" si="2"/>
        <v>21.180000000000007</v>
      </c>
      <c r="E7" s="3">
        <f t="shared" si="3"/>
        <v>7.0926260799678538</v>
      </c>
      <c r="G7" s="5">
        <v>378</v>
      </c>
      <c r="H7" s="5">
        <v>790</v>
      </c>
      <c r="J7" s="5">
        <v>390</v>
      </c>
      <c r="K7" s="5">
        <v>820</v>
      </c>
      <c r="M7">
        <f t="shared" si="4"/>
        <v>12</v>
      </c>
      <c r="N7">
        <f t="shared" si="5"/>
        <v>30</v>
      </c>
    </row>
    <row r="8" spans="1:14" ht="14.4" customHeight="1" thickBot="1" x14ac:dyDescent="0.35">
      <c r="A8" s="2" t="s">
        <v>6</v>
      </c>
      <c r="B8" s="3">
        <f t="shared" si="0"/>
        <v>383.25</v>
      </c>
      <c r="C8" s="3">
        <f t="shared" si="1"/>
        <v>432</v>
      </c>
      <c r="D8" s="3">
        <f t="shared" si="2"/>
        <v>48.75</v>
      </c>
      <c r="E8" s="3">
        <f t="shared" si="3"/>
        <v>12.720156555772993</v>
      </c>
      <c r="G8" s="5">
        <v>365</v>
      </c>
      <c r="H8" s="5">
        <v>1050</v>
      </c>
      <c r="J8" s="5">
        <v>360</v>
      </c>
      <c r="K8" s="5">
        <v>1200</v>
      </c>
      <c r="M8" s="8">
        <f t="shared" si="4"/>
        <v>-5</v>
      </c>
      <c r="N8">
        <f t="shared" si="5"/>
        <v>150</v>
      </c>
    </row>
    <row r="9" spans="1:14" ht="16.2" thickBot="1" x14ac:dyDescent="0.35">
      <c r="A9" s="2" t="s">
        <v>7</v>
      </c>
      <c r="B9" s="3">
        <f t="shared" si="0"/>
        <v>411</v>
      </c>
      <c r="C9" s="3">
        <f t="shared" si="1"/>
        <v>420</v>
      </c>
      <c r="D9" s="3">
        <f t="shared" si="2"/>
        <v>9</v>
      </c>
      <c r="E9" s="3">
        <f t="shared" si="3"/>
        <v>2.1897810218978102</v>
      </c>
      <c r="G9" s="5">
        <v>300</v>
      </c>
      <c r="H9" s="5">
        <v>1370</v>
      </c>
      <c r="J9" s="5">
        <v>280</v>
      </c>
      <c r="K9" s="5">
        <v>1500</v>
      </c>
      <c r="M9" s="8">
        <f t="shared" si="4"/>
        <v>-20</v>
      </c>
      <c r="N9">
        <f t="shared" si="5"/>
        <v>130</v>
      </c>
    </row>
    <row r="10" spans="1:14" ht="16.2" thickBot="1" x14ac:dyDescent="0.35">
      <c r="A10" s="14" t="s">
        <v>8</v>
      </c>
      <c r="B10" s="15">
        <f>SUM(B5:B9)</f>
        <v>1748.3899999999999</v>
      </c>
      <c r="C10" s="15">
        <f>SUM(C5:C9)</f>
        <v>1866.3</v>
      </c>
      <c r="D10" s="15">
        <f t="shared" si="2"/>
        <v>117.91000000000008</v>
      </c>
      <c r="E10" s="15">
        <f t="shared" si="3"/>
        <v>6.7439186909099282</v>
      </c>
      <c r="M10" s="8"/>
    </row>
    <row r="11" spans="1:14" x14ac:dyDescent="0.3">
      <c r="D11" s="7"/>
    </row>
    <row r="13" spans="1:14" ht="15" thickBot="1" x14ac:dyDescent="0.35"/>
    <row r="14" spans="1:14" ht="16.2" thickBot="1" x14ac:dyDescent="0.35">
      <c r="A14" s="9" t="s">
        <v>16</v>
      </c>
      <c r="B14" s="11" t="s">
        <v>9</v>
      </c>
      <c r="C14" s="12"/>
      <c r="F14" s="9" t="s">
        <v>16</v>
      </c>
      <c r="G14" s="11" t="s">
        <v>9</v>
      </c>
      <c r="H14" s="12"/>
    </row>
    <row r="15" spans="1:14" ht="16.2" thickBot="1" x14ac:dyDescent="0.35">
      <c r="A15" s="10"/>
      <c r="B15" s="1">
        <v>2020</v>
      </c>
      <c r="C15" s="1">
        <v>2022</v>
      </c>
      <c r="F15" s="10"/>
      <c r="G15" s="1">
        <v>2020</v>
      </c>
      <c r="H15" s="1">
        <v>2022</v>
      </c>
    </row>
    <row r="16" spans="1:14" ht="33.6" customHeight="1" thickBot="1" x14ac:dyDescent="0.35">
      <c r="A16" s="16" t="s">
        <v>17</v>
      </c>
      <c r="B16" s="3">
        <f>B9</f>
        <v>411</v>
      </c>
      <c r="C16" s="3">
        <f>C9</f>
        <v>420</v>
      </c>
      <c r="F16" s="16" t="s">
        <v>17</v>
      </c>
      <c r="G16" s="3">
        <v>411</v>
      </c>
      <c r="H16" s="3">
        <v>420</v>
      </c>
    </row>
    <row r="17" spans="1:10" ht="33.6" customHeight="1" thickBot="1" x14ac:dyDescent="0.35">
      <c r="A17" s="17" t="s">
        <v>18</v>
      </c>
      <c r="B17" s="1">
        <v>12</v>
      </c>
      <c r="C17" s="1">
        <v>12</v>
      </c>
      <c r="F17" s="17" t="s">
        <v>18</v>
      </c>
      <c r="G17" s="1">
        <v>12</v>
      </c>
      <c r="H17" s="1">
        <v>13</v>
      </c>
    </row>
    <row r="18" spans="1:10" ht="33.6" customHeight="1" thickBot="1" x14ac:dyDescent="0.35">
      <c r="A18" s="17" t="s">
        <v>19</v>
      </c>
      <c r="B18" s="1">
        <f>B16/B17</f>
        <v>34.25</v>
      </c>
      <c r="C18" s="18">
        <f>C16/C17</f>
        <v>35</v>
      </c>
      <c r="F18" s="17" t="s">
        <v>19</v>
      </c>
      <c r="G18" s="1">
        <f>G16/G17</f>
        <v>34.25</v>
      </c>
      <c r="H18" s="18">
        <f>H16/H17</f>
        <v>32.307692307692307</v>
      </c>
    </row>
    <row r="19" spans="1:10" ht="33.6" customHeight="1" thickBot="1" x14ac:dyDescent="0.35">
      <c r="A19" s="17" t="s">
        <v>20</v>
      </c>
      <c r="B19" s="1">
        <v>240</v>
      </c>
      <c r="C19" s="1">
        <v>240</v>
      </c>
      <c r="F19" s="17" t="s">
        <v>20</v>
      </c>
      <c r="G19" s="1">
        <v>240</v>
      </c>
      <c r="H19" s="1">
        <v>240</v>
      </c>
    </row>
    <row r="20" spans="1:10" ht="33.6" customHeight="1" thickBot="1" x14ac:dyDescent="0.35">
      <c r="A20" s="17" t="s">
        <v>21</v>
      </c>
      <c r="B20" s="1">
        <v>8</v>
      </c>
      <c r="C20" s="1">
        <v>8</v>
      </c>
      <c r="F20" s="17" t="s">
        <v>21</v>
      </c>
      <c r="G20" s="1">
        <v>8</v>
      </c>
      <c r="H20" s="1">
        <v>8</v>
      </c>
    </row>
    <row r="21" spans="1:10" ht="33.6" customHeight="1" thickBot="1" x14ac:dyDescent="0.35">
      <c r="A21" s="17" t="s">
        <v>22</v>
      </c>
      <c r="B21" s="18">
        <f>B18/B19/B20*1000</f>
        <v>17.838541666666664</v>
      </c>
      <c r="C21" s="18">
        <f>C18/C19/C20*1000</f>
        <v>18.229166666666668</v>
      </c>
      <c r="D21" s="21">
        <f>C21-B21</f>
        <v>0.39062500000000355</v>
      </c>
      <c r="F21" s="17" t="s">
        <v>22</v>
      </c>
      <c r="G21" s="18">
        <f>G18/G19/G20*1000</f>
        <v>17.838541666666664</v>
      </c>
      <c r="H21" s="18">
        <f>H18/H19/H20*1000</f>
        <v>16.826923076923077</v>
      </c>
      <c r="I21" s="21">
        <f>H21-G21</f>
        <v>-1.0116185897435876</v>
      </c>
    </row>
    <row r="22" spans="1:10" ht="33.6" customHeight="1" thickBot="1" x14ac:dyDescent="0.35">
      <c r="A22" s="17" t="s">
        <v>28</v>
      </c>
      <c r="B22" s="1" t="s">
        <v>23</v>
      </c>
      <c r="C22" s="19">
        <f>(C16-B16)*1000</f>
        <v>9000</v>
      </c>
      <c r="E22" s="20">
        <f>C23+C24+C25+C26</f>
        <v>9000.0000000000819</v>
      </c>
      <c r="F22" s="17" t="s">
        <v>28</v>
      </c>
      <c r="G22" s="1" t="s">
        <v>23</v>
      </c>
      <c r="H22" s="19">
        <f>(H16-G16)*1000</f>
        <v>9000</v>
      </c>
      <c r="J22" s="20">
        <f>H23+H24+H25+H26</f>
        <v>9000.0000000000437</v>
      </c>
    </row>
    <row r="23" spans="1:10" ht="45.6" customHeight="1" thickBot="1" x14ac:dyDescent="0.35">
      <c r="A23" s="17" t="s">
        <v>24</v>
      </c>
      <c r="B23" s="1" t="s">
        <v>23</v>
      </c>
      <c r="C23" s="1">
        <f>(C17-B17)*B19*B20*B21</f>
        <v>0</v>
      </c>
      <c r="F23" s="17" t="s">
        <v>24</v>
      </c>
      <c r="G23" s="1" t="s">
        <v>23</v>
      </c>
      <c r="H23" s="1">
        <f>(H17-G17)*G19*G20*G21</f>
        <v>34249.999999999993</v>
      </c>
    </row>
    <row r="24" spans="1:10" ht="40.200000000000003" customHeight="1" thickBot="1" x14ac:dyDescent="0.35">
      <c r="A24" s="17" t="s">
        <v>25</v>
      </c>
      <c r="B24" s="1" t="s">
        <v>23</v>
      </c>
      <c r="C24" s="1">
        <f>C17*(C19-B19)*B20*B21</f>
        <v>0</v>
      </c>
      <c r="F24" s="17" t="s">
        <v>25</v>
      </c>
      <c r="G24" s="1" t="s">
        <v>23</v>
      </c>
      <c r="H24" s="1">
        <f>H17*(H19-G19)*G20*G21</f>
        <v>0</v>
      </c>
    </row>
    <row r="25" spans="1:10" ht="33.6" customHeight="1" thickBot="1" x14ac:dyDescent="0.35">
      <c r="A25" s="17" t="s">
        <v>26</v>
      </c>
      <c r="B25" s="1" t="s">
        <v>23</v>
      </c>
      <c r="C25" s="1">
        <f>C17*C19*(C20-B20)*B21</f>
        <v>0</v>
      </c>
      <c r="F25" s="17" t="s">
        <v>26</v>
      </c>
      <c r="G25" s="1" t="s">
        <v>23</v>
      </c>
      <c r="H25" s="1">
        <f>H17*H19*(H20-G20)*G21</f>
        <v>0</v>
      </c>
    </row>
    <row r="26" spans="1:10" ht="33.6" customHeight="1" thickBot="1" x14ac:dyDescent="0.35">
      <c r="A26" s="17" t="s">
        <v>27</v>
      </c>
      <c r="B26" s="1" t="s">
        <v>23</v>
      </c>
      <c r="C26" s="1">
        <f>C17*C19*C20*(C21-B21)</f>
        <v>9000.0000000000819</v>
      </c>
      <c r="F26" s="17" t="s">
        <v>27</v>
      </c>
      <c r="G26" s="1" t="s">
        <v>23</v>
      </c>
      <c r="H26" s="1">
        <f>H17*H19*H20*(H21-G21)</f>
        <v>-25249.999999999949</v>
      </c>
    </row>
    <row r="29" spans="1:10" ht="15" thickBot="1" x14ac:dyDescent="0.35"/>
    <row r="30" spans="1:10" ht="16.2" thickBot="1" x14ac:dyDescent="0.35">
      <c r="A30" s="9" t="s">
        <v>16</v>
      </c>
      <c r="B30" s="11" t="s">
        <v>9</v>
      </c>
      <c r="C30" s="12"/>
    </row>
    <row r="31" spans="1:10" ht="16.2" thickBot="1" x14ac:dyDescent="0.35">
      <c r="A31" s="10"/>
      <c r="B31" s="1">
        <v>2020</v>
      </c>
      <c r="C31" s="1">
        <v>2022</v>
      </c>
    </row>
    <row r="32" spans="1:10" ht="31.8" thickBot="1" x14ac:dyDescent="0.35">
      <c r="A32" s="16" t="s">
        <v>29</v>
      </c>
      <c r="B32" s="3">
        <f>G9</f>
        <v>300</v>
      </c>
      <c r="C32" s="3">
        <f>J9</f>
        <v>280</v>
      </c>
    </row>
    <row r="33" spans="1:3" ht="31.8" thickBot="1" x14ac:dyDescent="0.35">
      <c r="A33" s="17" t="s">
        <v>18</v>
      </c>
      <c r="B33" s="1">
        <v>12</v>
      </c>
      <c r="C33" s="1">
        <v>12</v>
      </c>
    </row>
    <row r="34" spans="1:3" ht="31.8" thickBot="1" x14ac:dyDescent="0.35">
      <c r="A34" s="17" t="s">
        <v>30</v>
      </c>
      <c r="B34" s="1">
        <f>B32/B33</f>
        <v>25</v>
      </c>
      <c r="C34" s="19">
        <f>C32/C33</f>
        <v>23.333333333333332</v>
      </c>
    </row>
    <row r="35" spans="1:3" ht="31.8" thickBot="1" x14ac:dyDescent="0.35">
      <c r="A35" s="17" t="s">
        <v>20</v>
      </c>
      <c r="B35" s="1">
        <v>240</v>
      </c>
      <c r="C35" s="1">
        <v>240</v>
      </c>
    </row>
    <row r="36" spans="1:3" ht="16.2" thickBot="1" x14ac:dyDescent="0.35">
      <c r="A36" s="17" t="s">
        <v>21</v>
      </c>
      <c r="B36" s="1">
        <v>8</v>
      </c>
      <c r="C36" s="1">
        <v>8</v>
      </c>
    </row>
    <row r="37" spans="1:3" ht="31.8" thickBot="1" x14ac:dyDescent="0.35">
      <c r="A37" s="22" t="s">
        <v>31</v>
      </c>
      <c r="B37" s="19">
        <f>B34/B35/B36*1000</f>
        <v>13.020833333333334</v>
      </c>
      <c r="C37" s="19">
        <f>C34/C35/C36*1000</f>
        <v>12.152777777777779</v>
      </c>
    </row>
    <row r="38" spans="1:3" ht="31.8" thickBot="1" x14ac:dyDescent="0.35">
      <c r="A38" s="17" t="s">
        <v>32</v>
      </c>
      <c r="B38" s="1" t="s">
        <v>23</v>
      </c>
      <c r="C38" s="19">
        <f>C32-B32</f>
        <v>-20</v>
      </c>
    </row>
    <row r="39" spans="1:3" ht="47.4" thickBot="1" x14ac:dyDescent="0.35">
      <c r="A39" s="17" t="s">
        <v>24</v>
      </c>
      <c r="B39" s="1" t="s">
        <v>23</v>
      </c>
      <c r="C39" s="1">
        <f>(C33-B33)*B35*B36*B37/1000</f>
        <v>0</v>
      </c>
    </row>
    <row r="40" spans="1:3" ht="31.8" thickBot="1" x14ac:dyDescent="0.35">
      <c r="A40" s="17" t="s">
        <v>25</v>
      </c>
      <c r="B40" s="1" t="s">
        <v>23</v>
      </c>
      <c r="C40" s="1">
        <f>C33*(C35-B35)*B36*B37/1000</f>
        <v>0</v>
      </c>
    </row>
    <row r="41" spans="1:3" ht="16.2" thickBot="1" x14ac:dyDescent="0.35">
      <c r="A41" s="17" t="s">
        <v>26</v>
      </c>
      <c r="B41" s="1" t="s">
        <v>23</v>
      </c>
      <c r="C41" s="1">
        <f>C33*C35*(C36-B36)*B37/1000</f>
        <v>0</v>
      </c>
    </row>
    <row r="42" spans="1:3" ht="16.2" thickBot="1" x14ac:dyDescent="0.35">
      <c r="A42" s="17" t="s">
        <v>33</v>
      </c>
      <c r="B42" s="1" t="s">
        <v>23</v>
      </c>
      <c r="C42" s="1">
        <f>C33*C35*C36*(C37-B37)/1000</f>
        <v>-19.999999999999996</v>
      </c>
    </row>
  </sheetData>
  <mergeCells count="11">
    <mergeCell ref="A14:A15"/>
    <mergeCell ref="B14:C14"/>
    <mergeCell ref="F14:F15"/>
    <mergeCell ref="G14:H14"/>
    <mergeCell ref="A30:A31"/>
    <mergeCell ref="B30:C30"/>
    <mergeCell ref="A3:A4"/>
    <mergeCell ref="B3:C3"/>
    <mergeCell ref="D3:E3"/>
    <mergeCell ref="J2:K2"/>
    <mergeCell ref="G2:H2"/>
  </mergeCells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</cp:lastModifiedBy>
  <dcterms:created xsi:type="dcterms:W3CDTF">2015-06-05T18:17:20Z</dcterms:created>
  <dcterms:modified xsi:type="dcterms:W3CDTF">2023-04-13T10:00:50Z</dcterms:modified>
</cp:coreProperties>
</file>